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lockStructure="1" lockWindows="1"/>
  <bookViews>
    <workbookView xWindow="0" yWindow="90" windowWidth="24240" windowHeight="12585" firstSheet="1" activeTab="1"/>
  </bookViews>
  <sheets>
    <sheet name="2014 FINANCIAL STATEMENT 9.14" sheetId="6" state="hidden" r:id="rId1"/>
    <sheet name="2015" sheetId="8" r:id="rId2"/>
    <sheet name="Checkbook" sheetId="2" r:id="rId3"/>
    <sheet name="HOME TOUR COVER PAGE" sheetId="1" state="hidden" r:id="rId4"/>
    <sheet name="LUMINARIA" sheetId="9" state="hidden" r:id="rId5"/>
    <sheet name="HOME TOUR REVENUE" sheetId="10" state="hidden" r:id="rId6"/>
    <sheet name="home tour reconciliation" sheetId="11" state="hidden" r:id="rId7"/>
  </sheets>
  <calcPr calcId="145621"/>
</workbook>
</file>

<file path=xl/calcChain.xml><?xml version="1.0" encoding="utf-8"?>
<calcChain xmlns="http://schemas.openxmlformats.org/spreadsheetml/2006/main">
  <c r="P53" i="8" l="1"/>
  <c r="P73" i="8" l="1"/>
  <c r="P72" i="8"/>
  <c r="P60" i="8"/>
  <c r="P31" i="8"/>
  <c r="P33" i="8" s="1"/>
  <c r="P8" i="8"/>
  <c r="O31" i="8"/>
  <c r="O8" i="8"/>
  <c r="N22" i="8"/>
  <c r="N12" i="8"/>
  <c r="N13" i="8"/>
  <c r="Q31" i="8"/>
  <c r="Q35" i="8"/>
  <c r="N21" i="8"/>
  <c r="P35" i="8" l="1"/>
  <c r="P37" i="8" s="1"/>
  <c r="O33" i="8"/>
  <c r="O35" i="8" s="1"/>
  <c r="O37" i="8" s="1"/>
  <c r="N19" i="8"/>
  <c r="N18" i="8"/>
  <c r="Q8" i="8"/>
  <c r="N15" i="8"/>
  <c r="N28" i="8"/>
  <c r="N29" i="8"/>
  <c r="C8" i="8"/>
  <c r="D8" i="8"/>
  <c r="E8" i="8"/>
  <c r="F8" i="8"/>
  <c r="G8" i="8"/>
  <c r="H8" i="8"/>
  <c r="I8" i="8"/>
  <c r="J8" i="8"/>
  <c r="K8" i="8"/>
  <c r="L8" i="8"/>
  <c r="M8" i="8"/>
  <c r="B8" i="8"/>
  <c r="R31" i="8"/>
  <c r="R60" i="8"/>
  <c r="N51" i="8"/>
  <c r="R8" i="8"/>
  <c r="C31" i="8"/>
  <c r="D31" i="8"/>
  <c r="E31" i="8"/>
  <c r="F31" i="8"/>
  <c r="G31" i="8"/>
  <c r="H31" i="8"/>
  <c r="I31" i="8"/>
  <c r="J31" i="8"/>
  <c r="K31" i="8"/>
  <c r="L31" i="8"/>
  <c r="M31" i="8"/>
  <c r="B31" i="8"/>
  <c r="N5" i="8"/>
  <c r="N17" i="8"/>
  <c r="Q33" i="8" l="1"/>
  <c r="Q37" i="8" s="1"/>
  <c r="R33" i="8"/>
  <c r="R37" i="8" s="1"/>
  <c r="N26" i="8"/>
  <c r="N27" i="8"/>
  <c r="N30" i="8"/>
  <c r="C72" i="8"/>
  <c r="D72" i="8"/>
  <c r="E72" i="8"/>
  <c r="F72" i="8"/>
  <c r="G72" i="8"/>
  <c r="H72" i="8"/>
  <c r="I72" i="8"/>
  <c r="J72" i="8"/>
  <c r="K72" i="8"/>
  <c r="L72" i="8"/>
  <c r="M72" i="8"/>
  <c r="B72" i="8"/>
  <c r="N6" i="8"/>
  <c r="N8" i="8" l="1"/>
  <c r="N53" i="8" l="1"/>
  <c r="N14" i="8"/>
  <c r="N20" i="8"/>
  <c r="N11" i="8"/>
  <c r="N25" i="8"/>
  <c r="N31" i="8" l="1"/>
  <c r="N33" i="8" s="1"/>
  <c r="Y36" i="10"/>
  <c r="V71" i="11"/>
  <c r="V62" i="11"/>
  <c r="V54" i="11"/>
  <c r="V36" i="11"/>
  <c r="V31" i="11"/>
  <c r="V24" i="11"/>
  <c r="V11" i="11"/>
  <c r="S71" i="11"/>
  <c r="Q71" i="11"/>
  <c r="O71" i="11"/>
  <c r="M71" i="11"/>
  <c r="K71" i="11"/>
  <c r="I71" i="11"/>
  <c r="G71" i="11"/>
  <c r="E71" i="11"/>
  <c r="C71" i="11"/>
  <c r="B71" i="11"/>
  <c r="S62" i="11"/>
  <c r="Q62" i="11"/>
  <c r="O62" i="11"/>
  <c r="M62" i="11"/>
  <c r="K62" i="11"/>
  <c r="I62" i="11"/>
  <c r="G62" i="11"/>
  <c r="E62" i="11"/>
  <c r="C62" i="11"/>
  <c r="B62" i="11"/>
  <c r="S54" i="11"/>
  <c r="Q54" i="11"/>
  <c r="O54" i="11"/>
  <c r="M54" i="11"/>
  <c r="K54" i="11"/>
  <c r="I54" i="11"/>
  <c r="G54" i="11"/>
  <c r="E54" i="11"/>
  <c r="C54" i="11"/>
  <c r="B54" i="11"/>
  <c r="S36" i="11"/>
  <c r="Q36" i="11"/>
  <c r="O36" i="11"/>
  <c r="M36" i="11"/>
  <c r="K36" i="11"/>
  <c r="I36" i="11"/>
  <c r="G36" i="11"/>
  <c r="E36" i="11"/>
  <c r="C36" i="11"/>
  <c r="B36" i="11"/>
  <c r="S31" i="11"/>
  <c r="Q31" i="11"/>
  <c r="O31" i="11"/>
  <c r="M31" i="11"/>
  <c r="K31" i="11"/>
  <c r="I31" i="11"/>
  <c r="G31" i="11"/>
  <c r="E31" i="11"/>
  <c r="C31" i="11"/>
  <c r="B31" i="11"/>
  <c r="S24" i="11"/>
  <c r="Q24" i="11"/>
  <c r="O24" i="11"/>
  <c r="M24" i="11"/>
  <c r="K24" i="11"/>
  <c r="I24" i="11"/>
  <c r="G24" i="11"/>
  <c r="E24" i="11"/>
  <c r="C24" i="11"/>
  <c r="B24" i="11"/>
  <c r="Q13" i="11"/>
  <c r="O13" i="11"/>
  <c r="U11" i="11"/>
  <c r="B11" i="11"/>
  <c r="Z36" i="10"/>
  <c r="X36" i="10"/>
  <c r="R36" i="10"/>
  <c r="AA36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36" i="10" s="1"/>
  <c r="W5" i="10"/>
  <c r="W4" i="10"/>
  <c r="W3" i="10"/>
  <c r="G55" i="1"/>
  <c r="F55" i="1"/>
  <c r="C55" i="1"/>
  <c r="B55" i="1"/>
  <c r="D54" i="1"/>
  <c r="D53" i="1"/>
  <c r="D52" i="1"/>
  <c r="D51" i="1"/>
  <c r="G49" i="1"/>
  <c r="F49" i="1"/>
  <c r="C49" i="1"/>
  <c r="B49" i="1"/>
  <c r="D48" i="1"/>
  <c r="D47" i="1"/>
  <c r="D46" i="1"/>
  <c r="D45" i="1"/>
  <c r="D44" i="1"/>
  <c r="G42" i="1"/>
  <c r="F42" i="1"/>
  <c r="C42" i="1"/>
  <c r="B42" i="1"/>
  <c r="D41" i="1"/>
  <c r="D40" i="1"/>
  <c r="D39" i="1"/>
  <c r="D38" i="1"/>
  <c r="D37" i="1"/>
  <c r="D36" i="1"/>
  <c r="D35" i="1"/>
  <c r="D34" i="1"/>
  <c r="D33" i="1"/>
  <c r="G31" i="1"/>
  <c r="F31" i="1"/>
  <c r="C31" i="1"/>
  <c r="B31" i="1"/>
  <c r="D30" i="1"/>
  <c r="D29" i="1"/>
  <c r="D28" i="1"/>
  <c r="D31" i="1" s="1"/>
  <c r="G26" i="1"/>
  <c r="F26" i="1"/>
  <c r="C26" i="1"/>
  <c r="B26" i="1"/>
  <c r="D25" i="1"/>
  <c r="D24" i="1"/>
  <c r="D23" i="1"/>
  <c r="D22" i="1"/>
  <c r="D26" i="1" s="1"/>
  <c r="G20" i="1"/>
  <c r="F20" i="1"/>
  <c r="C20" i="1"/>
  <c r="B20" i="1"/>
  <c r="D19" i="1"/>
  <c r="D18" i="1"/>
  <c r="D17" i="1"/>
  <c r="D16" i="1"/>
  <c r="D15" i="1"/>
  <c r="D14" i="1"/>
  <c r="D13" i="1"/>
  <c r="G10" i="1"/>
  <c r="F10" i="1"/>
  <c r="C10" i="1"/>
  <c r="B10" i="1"/>
  <c r="D8" i="1"/>
  <c r="D7" i="1"/>
  <c r="D6" i="1"/>
  <c r="D4" i="1"/>
  <c r="D3" i="1"/>
  <c r="B57" i="1" l="1"/>
  <c r="B59" i="1" s="1"/>
  <c r="D20" i="1"/>
  <c r="C57" i="1"/>
  <c r="D57" i="1" s="1"/>
  <c r="D49" i="1"/>
  <c r="D55" i="1"/>
  <c r="C59" i="1"/>
  <c r="D42" i="1"/>
  <c r="F57" i="1"/>
  <c r="AB37" i="10"/>
  <c r="N35" i="8"/>
  <c r="N37" i="8" s="1"/>
  <c r="X37" i="10"/>
  <c r="D10" i="1"/>
  <c r="U62" i="11"/>
  <c r="E13" i="11"/>
  <c r="M13" i="11"/>
  <c r="C13" i="11"/>
  <c r="K13" i="11"/>
  <c r="V73" i="11"/>
  <c r="V75" i="11" s="1"/>
  <c r="B73" i="11"/>
  <c r="B75" i="11" s="1"/>
  <c r="I13" i="11"/>
  <c r="U31" i="11"/>
  <c r="U71" i="11"/>
  <c r="G13" i="11"/>
  <c r="U24" i="11"/>
  <c r="U36" i="11"/>
  <c r="U54" i="11"/>
  <c r="R72" i="8"/>
  <c r="R73" i="8" s="1"/>
  <c r="U73" i="11" l="1"/>
  <c r="I73" i="6" l="1"/>
  <c r="H73" i="6"/>
  <c r="G73" i="6"/>
  <c r="F73" i="6"/>
  <c r="E73" i="6"/>
  <c r="D73" i="6"/>
  <c r="B73" i="6" l="1"/>
  <c r="C72" i="6"/>
  <c r="C71" i="6"/>
  <c r="C73" i="6" s="1"/>
  <c r="B64" i="6" l="1"/>
  <c r="J62" i="6"/>
  <c r="N61" i="6"/>
  <c r="N60" i="6"/>
  <c r="J57" i="6" l="1"/>
  <c r="I57" i="6"/>
  <c r="H57" i="6"/>
  <c r="G57" i="6"/>
  <c r="F57" i="6"/>
  <c r="E57" i="6"/>
  <c r="D57" i="6"/>
  <c r="C57" i="6"/>
  <c r="C63" i="6" s="1"/>
  <c r="B57" i="6"/>
  <c r="N56" i="6"/>
  <c r="N55" i="6"/>
  <c r="N54" i="6"/>
  <c r="N53" i="6"/>
  <c r="N52" i="6"/>
  <c r="N51" i="6"/>
  <c r="N50" i="6"/>
  <c r="N57" i="6" s="1"/>
  <c r="N48" i="6"/>
  <c r="J47" i="6" l="1"/>
  <c r="I47" i="6"/>
  <c r="H47" i="6"/>
  <c r="G47" i="6"/>
  <c r="F47" i="6"/>
  <c r="E47" i="6"/>
  <c r="D47" i="6"/>
  <c r="C47" i="6"/>
  <c r="B47" i="6"/>
  <c r="N45" i="6"/>
  <c r="N44" i="6"/>
  <c r="N43" i="6"/>
  <c r="N42" i="6"/>
  <c r="N39" i="6"/>
  <c r="J39" i="6"/>
  <c r="I39" i="6"/>
  <c r="H39" i="6"/>
  <c r="G39" i="6"/>
  <c r="F39" i="6"/>
  <c r="E39" i="6"/>
  <c r="D39" i="6"/>
  <c r="C39" i="6"/>
  <c r="B39" i="6"/>
  <c r="J31" i="6"/>
  <c r="I31" i="6"/>
  <c r="H31" i="6"/>
  <c r="G31" i="6"/>
  <c r="F31" i="6"/>
  <c r="E31" i="6"/>
  <c r="C31" i="6"/>
  <c r="B31" i="6"/>
  <c r="N30" i="6"/>
  <c r="N29" i="6"/>
  <c r="N28" i="6"/>
  <c r="D27" i="6"/>
  <c r="J24" i="6"/>
  <c r="J59" i="6" s="1"/>
  <c r="I24" i="6"/>
  <c r="H24" i="6"/>
  <c r="H59" i="6" s="1"/>
  <c r="H63" i="6" s="1"/>
  <c r="G24" i="6"/>
  <c r="F24" i="6"/>
  <c r="F59" i="6" s="1"/>
  <c r="E24" i="6"/>
  <c r="D24" i="6"/>
  <c r="C24" i="6"/>
  <c r="B24" i="6"/>
  <c r="N23" i="6"/>
  <c r="N22" i="6"/>
  <c r="N21" i="6"/>
  <c r="N20" i="6"/>
  <c r="N19" i="6"/>
  <c r="N18" i="6"/>
  <c r="D31" i="6" l="1"/>
  <c r="N47" i="6"/>
  <c r="C59" i="6"/>
  <c r="B59" i="6" s="1"/>
  <c r="G59" i="6"/>
  <c r="G63" i="6" s="1"/>
  <c r="F63" i="6" s="1"/>
  <c r="E63" i="6" s="1"/>
  <c r="D63" i="6" s="1"/>
  <c r="N24" i="6"/>
  <c r="N27" i="6"/>
  <c r="N31" i="6" s="1"/>
  <c r="D59" i="6"/>
  <c r="E59" i="6"/>
  <c r="I59" i="6"/>
  <c r="I63" i="6" s="1"/>
  <c r="I15" i="6"/>
  <c r="I62" i="6" s="1"/>
  <c r="H15" i="6"/>
  <c r="G15" i="6"/>
  <c r="F15" i="6"/>
  <c r="E15" i="6"/>
  <c r="D15" i="6"/>
  <c r="C15" i="6"/>
  <c r="B15" i="6"/>
  <c r="N14" i="6"/>
  <c r="N13" i="6"/>
  <c r="N12" i="6"/>
  <c r="N11" i="6"/>
  <c r="N8" i="6"/>
  <c r="N7" i="6"/>
  <c r="N6" i="6"/>
  <c r="N5" i="6"/>
  <c r="N4" i="6"/>
  <c r="U75" i="11"/>
  <c r="N15" i="6" l="1"/>
  <c r="N62" i="6" s="1"/>
  <c r="N59" i="6"/>
  <c r="N63" i="6" s="1"/>
  <c r="J63" i="6" s="1"/>
  <c r="H62" i="6"/>
  <c r="G62" i="6" s="1"/>
  <c r="F62" i="6" s="1"/>
  <c r="E62" i="6" s="1"/>
  <c r="D62" i="6" s="1"/>
  <c r="C62" i="6" s="1"/>
  <c r="C64" i="6" s="1"/>
  <c r="C68" i="6" s="1"/>
  <c r="D67" i="6"/>
  <c r="E64" i="6"/>
  <c r="F64" i="6"/>
  <c r="G64" i="6"/>
  <c r="H64" i="6"/>
  <c r="I64" i="6"/>
  <c r="J64" i="6"/>
  <c r="N64" i="6"/>
  <c r="F59" i="1"/>
  <c r="F61" i="1"/>
  <c r="B61" i="1"/>
  <c r="G59" i="1"/>
  <c r="D59" i="1"/>
  <c r="Z37" i="10"/>
  <c r="D64" i="6" l="1"/>
  <c r="D68" i="6" s="1"/>
  <c r="E67" i="6" s="1"/>
  <c r="E68" i="6" s="1"/>
  <c r="F67" i="6" s="1"/>
  <c r="F68" i="6" s="1"/>
  <c r="G67" i="6" s="1"/>
  <c r="G68" i="6" s="1"/>
  <c r="H67" i="6" s="1"/>
  <c r="H68" i="6" s="1"/>
  <c r="I67" i="6" s="1"/>
  <c r="I68" i="6" s="1"/>
  <c r="J67" i="6" s="1"/>
  <c r="J68" i="6" s="1"/>
  <c r="B33" i="8"/>
  <c r="G33" i="8"/>
  <c r="D33" i="8"/>
  <c r="E33" i="8"/>
  <c r="F33" i="8"/>
  <c r="J33" i="8"/>
  <c r="I33" i="8"/>
  <c r="L33" i="8"/>
  <c r="H33" i="8"/>
  <c r="C33" i="8"/>
  <c r="K33" i="8"/>
  <c r="M33" i="8"/>
</calcChain>
</file>

<file path=xl/comments1.xml><?xml version="1.0" encoding="utf-8"?>
<comments xmlns="http://schemas.openxmlformats.org/spreadsheetml/2006/main">
  <authors>
    <author>BallD</author>
  </authors>
  <commentList>
    <comment ref="N15" authorId="0">
      <text>
        <r>
          <rPr>
            <sz val="9"/>
            <color indexed="81"/>
            <rFont val="Tahoma"/>
            <family val="2"/>
          </rPr>
          <t xml:space="preserve">variance of 1.97
germaine had 
10,017.77
not updated from august?
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LEO FUND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6" authorId="0">
      <text>
        <r>
          <rPr>
            <b/>
            <sz val="9"/>
            <color indexed="81"/>
            <rFont val="Tahoma"/>
            <family val="2"/>
          </rPr>
          <t>Salon Series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BallD</author>
  </authors>
  <commentList>
    <comment ref="P35" authorId="0">
      <text>
        <r>
          <rPr>
            <b/>
            <sz val="9"/>
            <color indexed="81"/>
            <rFont val="Tahoma"/>
            <family val="2"/>
          </rPr>
          <t>Trinity Park Foundation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 xml:space="preserve">EK Powe $685
ECWA $642.65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5" authorId="0">
      <text>
        <r>
          <rPr>
            <b/>
            <sz val="9"/>
            <color indexed="81"/>
            <rFont val="Tahoma"/>
            <family val="2"/>
          </rPr>
          <t>Salon Series $500
GWMS Leo Fund $2750
LMMS Carnival $750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BallD</author>
  </authors>
  <commentList>
    <comment ref="B63" authorId="0">
      <text>
        <r>
          <rPr>
            <b/>
            <sz val="9"/>
            <color indexed="81"/>
            <rFont val="Tahoma"/>
            <family val="2"/>
          </rPr>
          <t>TPF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3" authorId="0">
      <text>
        <r>
          <rPr>
            <b/>
            <sz val="9"/>
            <color indexed="81"/>
            <rFont val="Tahoma"/>
            <family val="2"/>
          </rPr>
          <t>kids notes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BallD</author>
  </authors>
  <commentList>
    <comment ref="B77" authorId="0">
      <text>
        <r>
          <rPr>
            <b/>
            <sz val="9"/>
            <color indexed="81"/>
            <rFont val="Tahoma"/>
            <family val="2"/>
          </rPr>
          <t>TPF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7" authorId="0">
      <text>
        <r>
          <rPr>
            <b/>
            <sz val="9"/>
            <color indexed="81"/>
            <rFont val="Tahoma"/>
            <family val="2"/>
          </rPr>
          <t>TPF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<sst xmlns="http://schemas.openxmlformats.org/spreadsheetml/2006/main" count="858" uniqueCount="503">
  <si>
    <t>Tickets</t>
  </si>
  <si>
    <t>Vendor Fair Booth</t>
  </si>
  <si>
    <t>Sale of Goods</t>
  </si>
  <si>
    <t>Memberships</t>
  </si>
  <si>
    <t>Vendor Chair and Table revenue</t>
  </si>
  <si>
    <t>Donations</t>
  </si>
  <si>
    <t>2014 Actual</t>
  </si>
  <si>
    <t>2014 Budget</t>
  </si>
  <si>
    <t>2012 Actual</t>
  </si>
  <si>
    <t>2010 Actual</t>
  </si>
  <si>
    <t>EXPENSE</t>
  </si>
  <si>
    <t>Advertising Receivables</t>
  </si>
  <si>
    <t>INCOME</t>
  </si>
  <si>
    <t>Barricades</t>
  </si>
  <si>
    <t>Tables and Chairs</t>
  </si>
  <si>
    <t>Portable Toilets</t>
  </si>
  <si>
    <t>Easels</t>
  </si>
  <si>
    <t>Nametags, pens, etc</t>
  </si>
  <si>
    <t>CC Processor</t>
  </si>
  <si>
    <t>Tent</t>
  </si>
  <si>
    <t>EQUIPMENT</t>
  </si>
  <si>
    <t>Wine</t>
  </si>
  <si>
    <t>Beer</t>
  </si>
  <si>
    <t>Food</t>
  </si>
  <si>
    <t>Paper Products</t>
  </si>
  <si>
    <t>FEES</t>
  </si>
  <si>
    <t>Park Permit</t>
  </si>
  <si>
    <t>Insurance</t>
  </si>
  <si>
    <t>CC Processing Fee 2.9%</t>
  </si>
  <si>
    <t>PRINTING</t>
  </si>
  <si>
    <t>Booklet Content</t>
  </si>
  <si>
    <t>Booklet Covers</t>
  </si>
  <si>
    <t>Advance Ticket Vouchers</t>
  </si>
  <si>
    <t>Booklet Inserts</t>
  </si>
  <si>
    <t>Posters- B/W</t>
  </si>
  <si>
    <t>Posters- color</t>
  </si>
  <si>
    <t>Tent Signage</t>
  </si>
  <si>
    <t>Tent Banner</t>
  </si>
  <si>
    <t>Sponsors</t>
  </si>
  <si>
    <t>PROMOTION</t>
  </si>
  <si>
    <t>Tee Shirts</t>
  </si>
  <si>
    <t>Signs for Homes</t>
  </si>
  <si>
    <t>Tour Ad Signs</t>
  </si>
  <si>
    <t>Balloons</t>
  </si>
  <si>
    <t>Radio Ads</t>
  </si>
  <si>
    <t>Booties</t>
  </si>
  <si>
    <t>Snacks for Kids</t>
  </si>
  <si>
    <t>Gifts for Homeowners</t>
  </si>
  <si>
    <t>OTHER</t>
  </si>
  <si>
    <t>Misc</t>
  </si>
  <si>
    <t>TOTAL REVENUE</t>
  </si>
  <si>
    <t>TOTAL EXPENSES</t>
  </si>
  <si>
    <t>DONATION</t>
  </si>
  <si>
    <t>PROFIT</t>
  </si>
  <si>
    <t>Variance</t>
  </si>
  <si>
    <t>NET/POTENTIAL</t>
  </si>
  <si>
    <t>PATRON PARTY</t>
  </si>
  <si>
    <t>Advertising (collected)</t>
  </si>
  <si>
    <t>Mimi Kessler</t>
  </si>
  <si>
    <t>wine authorities</t>
  </si>
  <si>
    <t>not just paper</t>
  </si>
  <si>
    <t>home depot</t>
  </si>
  <si>
    <t>y</t>
  </si>
  <si>
    <t>lowes</t>
  </si>
  <si>
    <t>carolina banner</t>
  </si>
  <si>
    <t>bluebird meadows</t>
  </si>
  <si>
    <t>TRINITY PARK NEIGHBORHOOD ASSOCIATION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</si>
  <si>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</si>
  <si>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</si>
  <si>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Fund Balance - Self-Help Money Market</t>
  </si>
  <si>
    <t>Pauli Murray/Fitzgerald Houses 8 &amp; 9</t>
  </si>
  <si>
    <t>Fund Balance - Trinity Park Money Market</t>
  </si>
  <si>
    <t>Membership Dues</t>
  </si>
  <si>
    <t>Luminaria Sales</t>
  </si>
  <si>
    <t>Street Tree Sales</t>
  </si>
  <si>
    <t>Cocoa and Cider Sales</t>
  </si>
  <si>
    <t>Interest</t>
  </si>
  <si>
    <t>TOTAL INCOME</t>
  </si>
  <si>
    <t>Easter Egg Hunt</t>
  </si>
  <si>
    <t>Neighborhood Block Party</t>
  </si>
  <si>
    <t>Durham Symphony</t>
  </si>
  <si>
    <t>Transportation Committee</t>
  </si>
  <si>
    <t>Miscellaneous</t>
  </si>
  <si>
    <t>Newsletter</t>
  </si>
  <si>
    <t>Web Site</t>
  </si>
  <si>
    <t>Flyers and Printing</t>
  </si>
  <si>
    <t>Home Tour Tickets</t>
  </si>
  <si>
    <t>2014          Year-to-Date</t>
  </si>
  <si>
    <t>2014        BUDGET</t>
  </si>
  <si>
    <t>beginning  Balance - SunTrust Checking</t>
  </si>
  <si>
    <t>end Balance - SunTrust Checking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</si>
  <si>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</si>
  <si>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</si>
  <si>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</si>
  <si>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</si>
  <si>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</si>
  <si>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</si>
  <si>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</si>
  <si>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</si>
  <si>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</si>
  <si>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</si>
  <si>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OCT</t>
  </si>
  <si>
    <t>DEC</t>
  </si>
  <si>
    <t>NET TO RESERVES</t>
  </si>
  <si>
    <t>2013       ACTUALS</t>
  </si>
  <si>
    <t>2012            ACTUALS</t>
  </si>
  <si>
    <t>2014 FINANCIAL STATEMENT</t>
  </si>
  <si>
    <t>Home Tour Tour Expenses</t>
  </si>
  <si>
    <t>EXPENSES- COMMUNITY BUILDING</t>
  </si>
  <si>
    <t>EXPENSES- COMMUNICATIONS</t>
  </si>
  <si>
    <t>Web Site hosting and maint.</t>
  </si>
  <si>
    <t>EXPENSES- BEAUTIFICATION</t>
  </si>
  <si>
    <t>TOTAL BEAUTIFICATION EXPENSE</t>
  </si>
  <si>
    <t>TOTAL MEMBERSHIP EXPENSE</t>
  </si>
  <si>
    <t>TOTAL COMMUNICATIONS EXPESNE</t>
  </si>
  <si>
    <t>TOTAL COMMUNITY BUILDING EXPENSE</t>
  </si>
  <si>
    <t>EXPENSE- DONATIONS</t>
  </si>
  <si>
    <t>INC Membership</t>
  </si>
  <si>
    <t>Watts PTA-Space</t>
  </si>
  <si>
    <t>Local PTAs</t>
  </si>
  <si>
    <t>Kids Voting</t>
  </si>
  <si>
    <t xml:space="preserve">TPNA Foundation </t>
  </si>
  <si>
    <t>TOTAL DONATIONS</t>
  </si>
  <si>
    <t>CASH FLOW</t>
  </si>
  <si>
    <t>KDB</t>
  </si>
  <si>
    <t xml:space="preserve">Public Space Plantings </t>
  </si>
  <si>
    <t xml:space="preserve">Neighborhood Clean Up </t>
  </si>
  <si>
    <t>Legal</t>
  </si>
  <si>
    <t>Board &amp; Annual Mtg. Expenses</t>
  </si>
  <si>
    <t>D&amp;O Insurance</t>
  </si>
  <si>
    <t>Supplies &amp; Postage, Signs</t>
  </si>
  <si>
    <t>GERMAINE STATS</t>
  </si>
  <si>
    <t>Newsletter Sponsorship and Ads</t>
  </si>
  <si>
    <t>Cookbook and printed items</t>
  </si>
  <si>
    <t>Halloween</t>
  </si>
  <si>
    <t>Home Tour Sponsorship and Ads</t>
  </si>
  <si>
    <t>Equipment</t>
  </si>
  <si>
    <t>Patron Party</t>
  </si>
  <si>
    <t>Promotion</t>
  </si>
  <si>
    <t>TOTAL HOME TOUR EXPENSE</t>
  </si>
  <si>
    <t>LUMINARIA 2014</t>
  </si>
  <si>
    <t>REVENUE</t>
  </si>
  <si>
    <t>Collected at the party at the Park</t>
  </si>
  <si>
    <t>Collected by Linda Wilson</t>
  </si>
  <si>
    <t>Reimbursed to Linda Wilson for candles and bags</t>
  </si>
  <si>
    <t>Sand donated by Linda Wilson</t>
  </si>
  <si>
    <t>TOTAL EXPENSE</t>
  </si>
  <si>
    <t>NET PROCEEDS</t>
  </si>
  <si>
    <t>Check payable to:</t>
  </si>
  <si>
    <t>PORCH-Durham</t>
  </si>
  <si>
    <t>10 Paradise Place</t>
  </si>
  <si>
    <t>c/o Katy Barron</t>
  </si>
  <si>
    <t>Durham NC 27705</t>
  </si>
  <si>
    <t>W</t>
  </si>
  <si>
    <t>Y</t>
  </si>
  <si>
    <t>mattthompson02@gmail.com</t>
  </si>
  <si>
    <t>919-672-2770</t>
  </si>
  <si>
    <t>Matt Thompson</t>
  </si>
  <si>
    <t>Thompson</t>
  </si>
  <si>
    <t>Matt</t>
  </si>
  <si>
    <t>Heather/Linda</t>
  </si>
  <si>
    <t>Windows</t>
  </si>
  <si>
    <t>Thompson Joinery</t>
  </si>
  <si>
    <t>H</t>
  </si>
  <si>
    <t>mary@thekitchenspecialist.com</t>
  </si>
  <si>
    <t>919-490-4922</t>
  </si>
  <si>
    <t>Mary Liebhold</t>
  </si>
  <si>
    <t>Liebhold</t>
  </si>
  <si>
    <t>Mary</t>
  </si>
  <si>
    <t>Heather</t>
  </si>
  <si>
    <t>The Kitchen Specialist</t>
  </si>
  <si>
    <t>q</t>
  </si>
  <si>
    <t>george@stonebrothers.com</t>
  </si>
  <si>
    <t>George Davis</t>
  </si>
  <si>
    <t>Davis</t>
  </si>
  <si>
    <t>George</t>
  </si>
  <si>
    <t>Dan</t>
  </si>
  <si>
    <t>Landscape</t>
  </si>
  <si>
    <t>Stone Bros &amp; Byrd</t>
  </si>
  <si>
    <t>igorgacina@parizadedurham.com</t>
  </si>
  <si>
    <t>Egor Gacina</t>
  </si>
  <si>
    <t>Gacina</t>
  </si>
  <si>
    <t>Egor</t>
  </si>
  <si>
    <t>Restaurant</t>
  </si>
  <si>
    <t>Parizade</t>
  </si>
  <si>
    <t>h</t>
  </si>
  <si>
    <t>jgm@morganimports.com</t>
  </si>
  <si>
    <t>919-688-1150</t>
  </si>
  <si>
    <t>Jaqueline Morgan</t>
  </si>
  <si>
    <t>Morgan</t>
  </si>
  <si>
    <t>Rick</t>
  </si>
  <si>
    <t>x</t>
  </si>
  <si>
    <t>Retail</t>
  </si>
  <si>
    <t>Morgan Imports</t>
  </si>
  <si>
    <t>lindabwilson@nc.rr.com</t>
  </si>
  <si>
    <t>Wilson</t>
  </si>
  <si>
    <t>Linda</t>
  </si>
  <si>
    <t>Hotel</t>
  </si>
  <si>
    <t>Kings Daughters Inn</t>
  </si>
  <si>
    <t>jlevy@jilcpanc.net</t>
  </si>
  <si>
    <t>919-370-7631</t>
  </si>
  <si>
    <t>Joel Levy</t>
  </si>
  <si>
    <t>Levy</t>
  </si>
  <si>
    <t xml:space="preserve">Joel </t>
  </si>
  <si>
    <t>Paul</t>
  </si>
  <si>
    <t>Services</t>
  </si>
  <si>
    <t>Joel Levy CPA</t>
  </si>
  <si>
    <t>dckdvr@aol.com</t>
  </si>
  <si>
    <t>919-730-8029</t>
  </si>
  <si>
    <t>Andy Holloway</t>
  </si>
  <si>
    <t>Holloway</t>
  </si>
  <si>
    <t>Andy</t>
  </si>
  <si>
    <t>Mimi</t>
  </si>
  <si>
    <t>Builder</t>
  </si>
  <si>
    <t>H3 Home Improvement</t>
  </si>
  <si>
    <t>Danielle.Johnson-Webb@dukeschool.org</t>
  </si>
  <si>
    <t>Danielle Johnson-Webb</t>
  </si>
  <si>
    <t>Johnson-Web</t>
  </si>
  <si>
    <t>Danielle</t>
  </si>
  <si>
    <t>School</t>
  </si>
  <si>
    <t>Duke School</t>
  </si>
  <si>
    <t>melodiep@northgateassociates.com</t>
  </si>
  <si>
    <t>919.286.4407  ext 193</t>
  </si>
  <si>
    <t>Melody Griffin-Pugh</t>
  </si>
  <si>
    <t>Griffin-Pugh</t>
  </si>
  <si>
    <t>Melody</t>
  </si>
  <si>
    <t>Northgate Mall</t>
  </si>
  <si>
    <t>joanaustin5@nc.rr.com</t>
  </si>
  <si>
    <t>919-286-5611</t>
  </si>
  <si>
    <t>Joan Austin</t>
  </si>
  <si>
    <t>Austin</t>
  </si>
  <si>
    <t>Joan</t>
  </si>
  <si>
    <t>Realty</t>
  </si>
  <si>
    <t>Marie Austin Realty Company</t>
  </si>
  <si>
    <t>mail@regbook.com</t>
  </si>
  <si>
    <t>919-286-2700</t>
  </si>
  <si>
    <t>Tom Campbell</t>
  </si>
  <si>
    <t>Campbell</t>
  </si>
  <si>
    <t>Tom</t>
  </si>
  <si>
    <t>Pam</t>
  </si>
  <si>
    <t>The Regulator Book Shop</t>
  </si>
  <si>
    <t>bferrel@buildinggreennc.com</t>
  </si>
  <si>
    <t>321-9985</t>
  </si>
  <si>
    <t>Bobby Ferrel</t>
  </si>
  <si>
    <t>Ferrel</t>
  </si>
  <si>
    <t xml:space="preserve">Booby </t>
  </si>
  <si>
    <t>HVAC</t>
  </si>
  <si>
    <t>Green Horizons</t>
  </si>
  <si>
    <t>smarkegard@lomomarket.com</t>
  </si>
  <si>
    <t>(701) 928-0444</t>
  </si>
  <si>
    <t>Sally Markegard</t>
  </si>
  <si>
    <t>Markegard</t>
  </si>
  <si>
    <t>Sally</t>
  </si>
  <si>
    <t>Food truck</t>
  </si>
  <si>
    <t>LoMo Market</t>
  </si>
  <si>
    <t>mimikessler1@gmail.com</t>
  </si>
  <si>
    <t>919-599-2892</t>
  </si>
  <si>
    <t>Kessler</t>
  </si>
  <si>
    <t>other</t>
  </si>
  <si>
    <t>M.P.Kessler &amp; Associates, Inc.</t>
  </si>
  <si>
    <t>wx2</t>
  </si>
  <si>
    <t>adam@501realty.com</t>
  </si>
  <si>
    <t>Adam Dickinson</t>
  </si>
  <si>
    <t>Dickinson</t>
  </si>
  <si>
    <t>Adam</t>
  </si>
  <si>
    <t xml:space="preserve">Dan </t>
  </si>
  <si>
    <t>501 Realty</t>
  </si>
  <si>
    <t>Geoff@downtowndurham.com</t>
  </si>
  <si>
    <t>Geoff Durham</t>
  </si>
  <si>
    <t>Durham</t>
  </si>
  <si>
    <t>Geoff</t>
  </si>
  <si>
    <t>Community Development</t>
  </si>
  <si>
    <t>Downtown Durham, Inc</t>
  </si>
  <si>
    <t>Q</t>
  </si>
  <si>
    <t>sasha@blokarchitecture.com</t>
  </si>
  <si>
    <t>627-1103</t>
  </si>
  <si>
    <t>Sasha Berghausen</t>
  </si>
  <si>
    <t>Berghausen</t>
  </si>
  <si>
    <t>Sasha</t>
  </si>
  <si>
    <t>Architect</t>
  </si>
  <si>
    <t>BLOK Architecture</t>
  </si>
  <si>
    <t>diane.groff@icloud.com</t>
  </si>
  <si>
    <t>919-908-1887</t>
  </si>
  <si>
    <t>Diane Groff</t>
  </si>
  <si>
    <t>Groff</t>
  </si>
  <si>
    <t>Diane</t>
  </si>
  <si>
    <t>Other End of the Leash</t>
  </si>
  <si>
    <t>carl.hren@concordhotels.com</t>
  </si>
  <si>
    <t>919-278-1574</t>
  </si>
  <si>
    <t>Carl Hren</t>
  </si>
  <si>
    <t>Hren</t>
  </si>
  <si>
    <t>Carl</t>
  </si>
  <si>
    <t>Developer</t>
  </si>
  <si>
    <t>Concord Hospitality Enterprises Company</t>
  </si>
  <si>
    <t>w</t>
  </si>
  <si>
    <t>dnelson.nmg@gmail.com</t>
  </si>
  <si>
    <t xml:space="preserve">Doug Nelson </t>
  </si>
  <si>
    <t>Nelson</t>
  </si>
  <si>
    <t>Doug</t>
  </si>
  <si>
    <t>Peak Swirles Cavallito Properties</t>
  </si>
  <si>
    <t>heather@hmwpreservation.com</t>
  </si>
  <si>
    <t>336-207-1502</t>
  </si>
  <si>
    <t>Heather Wagner</t>
  </si>
  <si>
    <t>Wagner</t>
  </si>
  <si>
    <t>Architecture/Preservation</t>
  </si>
  <si>
    <t>HWM Preservation</t>
  </si>
  <si>
    <t>rlanou@buildsense.com</t>
  </si>
  <si>
    <t>Randy Lanou</t>
  </si>
  <si>
    <t>Lanou</t>
  </si>
  <si>
    <t xml:space="preserve">Randy </t>
  </si>
  <si>
    <t>Buildsense</t>
  </si>
  <si>
    <t>courtneyjames@urbandurham.com</t>
  </si>
  <si>
    <t>Courtney James</t>
  </si>
  <si>
    <t>James</t>
  </si>
  <si>
    <t>Courtney</t>
  </si>
  <si>
    <t>Urban Durham Realty</t>
  </si>
  <si>
    <t>info@trinitydesignbuild.com</t>
  </si>
  <si>
    <t>919-321-8344</t>
  </si>
  <si>
    <t>Alan  Spruyt</t>
  </si>
  <si>
    <t>Spruyt</t>
  </si>
  <si>
    <t>Alan</t>
  </si>
  <si>
    <t>Trinity Design Build</t>
  </si>
  <si>
    <t>jatovimcduffie@gmail.com</t>
  </si>
  <si>
    <t>919-419-0963</t>
  </si>
  <si>
    <t>Jatovi McDuffie</t>
  </si>
  <si>
    <t>McDuffie</t>
  </si>
  <si>
    <t>Jatovi</t>
  </si>
  <si>
    <t>Fargo Hanna Oriental Rug Gallery</t>
  </si>
  <si>
    <t>tim@asmplanning.com</t>
  </si>
  <si>
    <t>919-870-0770</t>
  </si>
  <si>
    <t>Tim Zimmerman</t>
  </si>
  <si>
    <t>Zimmerman</t>
  </si>
  <si>
    <t>Tim</t>
  </si>
  <si>
    <t>Finance</t>
  </si>
  <si>
    <t>America Select Mortgage</t>
  </si>
  <si>
    <t>latilley@nc.rr.com</t>
  </si>
  <si>
    <t>599-1551</t>
  </si>
  <si>
    <t>LeeAnn Tilley</t>
  </si>
  <si>
    <t>Tilley</t>
  </si>
  <si>
    <t>LeeAnn</t>
  </si>
  <si>
    <t>Plumbing</t>
  </si>
  <si>
    <t>Acme Plumbing and Heating</t>
  </si>
  <si>
    <t>info@accenthardwoodflooring.com</t>
  </si>
  <si>
    <t>682-3941</t>
  </si>
  <si>
    <t>Genia Smith</t>
  </si>
  <si>
    <t>Smith</t>
  </si>
  <si>
    <t>Genia</t>
  </si>
  <si>
    <t>Flooring</t>
  </si>
  <si>
    <t>Accent Hardwood Flooring</t>
  </si>
  <si>
    <t>chuck@stonewalleng.com</t>
  </si>
  <si>
    <t>919-410-2303</t>
  </si>
  <si>
    <t>Chuck LaVerdiere</t>
  </si>
  <si>
    <t>LaVeerdiere</t>
  </si>
  <si>
    <t>Chuck</t>
  </si>
  <si>
    <t>Structural engineering</t>
  </si>
  <si>
    <t>Stonewall Structural Engineers</t>
  </si>
  <si>
    <t>ellen@ellencassillyarchitect.com</t>
  </si>
  <si>
    <t>530-1149</t>
  </si>
  <si>
    <t>Ellen Cassilly</t>
  </si>
  <si>
    <t>Cassilly</t>
  </si>
  <si>
    <t>Ellen</t>
  </si>
  <si>
    <t>Ellen Cassilly Architect</t>
  </si>
  <si>
    <t>vaguelycarol@gmail.com</t>
  </si>
  <si>
    <t>Carol Anderson</t>
  </si>
  <si>
    <t>Anderson</t>
  </si>
  <si>
    <t>Carol</t>
  </si>
  <si>
    <t>Vaguely Reminiscent</t>
  </si>
  <si>
    <t>lkrause@nc.rr.com</t>
  </si>
  <si>
    <t>Lydia Krause</t>
  </si>
  <si>
    <t>Krause</t>
  </si>
  <si>
    <t>Lydia</t>
  </si>
  <si>
    <t>Sundial Landscape</t>
  </si>
  <si>
    <t>waived</t>
  </si>
  <si>
    <t xml:space="preserve">rockwoodfurn@msn.com </t>
  </si>
  <si>
    <t>Dennis Bass</t>
  </si>
  <si>
    <t>Bass</t>
  </si>
  <si>
    <t>Dennis</t>
  </si>
  <si>
    <t>Furniture</t>
  </si>
  <si>
    <t>Rockwood Ready to Finish Furniture</t>
  </si>
  <si>
    <t>Receivables</t>
  </si>
  <si>
    <t>Dep
11/3</t>
  </si>
  <si>
    <t>Check 
Rec'd</t>
  </si>
  <si>
    <t>3rd invoice</t>
  </si>
  <si>
    <t>2nd invoice</t>
  </si>
  <si>
    <t>Invoice
 date sent</t>
  </si>
  <si>
    <t>Invoice 
Amt</t>
  </si>
  <si>
    <t>Ad copy 
rec</t>
  </si>
  <si>
    <t>Quarter
Horiz</t>
  </si>
  <si>
    <t>Quarter
vertical</t>
  </si>
  <si>
    <t>Half</t>
  </si>
  <si>
    <t>Full</t>
  </si>
  <si>
    <t>2014
AD Size</t>
  </si>
  <si>
    <t>2014
Y/N</t>
  </si>
  <si>
    <t>2014
Contacted?</t>
  </si>
  <si>
    <t>Contact Email</t>
  </si>
  <si>
    <t>Contact Phone</t>
  </si>
  <si>
    <t>Contact Name</t>
  </si>
  <si>
    <t>Inv
First name</t>
  </si>
  <si>
    <t>Committee
Assignment</t>
  </si>
  <si>
    <t>Annual
Sponsor</t>
  </si>
  <si>
    <t>Type</t>
  </si>
  <si>
    <t>Vendor/Artist</t>
  </si>
  <si>
    <t>Luminaria: PORCH-Durham</t>
  </si>
  <si>
    <t>OPERATING ACCOUNT</t>
  </si>
  <si>
    <t>INVESTMENTS</t>
  </si>
  <si>
    <t>EXPENSE- OTHER</t>
  </si>
  <si>
    <t>TOTAL OTHER EXPENSE</t>
  </si>
  <si>
    <t>Banking Fees</t>
  </si>
  <si>
    <t>2014 Cmte Report</t>
  </si>
  <si>
    <t>covers- telepathic</t>
  </si>
  <si>
    <t>tent banner- telepathic</t>
  </si>
  <si>
    <t>2 sponsor signs- telepathic</t>
  </si>
  <si>
    <t>20 posters- telepathic</t>
  </si>
  <si>
    <t>50 posters- telepathic</t>
  </si>
  <si>
    <t>harris teeter</t>
  </si>
  <si>
    <t>general rental</t>
  </si>
  <si>
    <t>staples</t>
  </si>
  <si>
    <t>sams club</t>
  </si>
  <si>
    <t>TELEPATHIC 838.84</t>
  </si>
  <si>
    <t>kroger (can't find receipt)</t>
  </si>
  <si>
    <t>fed ex kinkos</t>
  </si>
  <si>
    <t>1176 Swinney 635.18</t>
  </si>
  <si>
    <t>1178 Swinney 312.50</t>
  </si>
  <si>
    <t>1180 Swinney 625.18</t>
  </si>
  <si>
    <t>1182 Kessler 569.75</t>
  </si>
  <si>
    <t>not just paper credit</t>
  </si>
  <si>
    <t>1185 Swinney 662.39</t>
  </si>
  <si>
    <t>1183 Wilson 746.73</t>
  </si>
  <si>
    <t>dominick huckebee</t>
  </si>
  <si>
    <t>Last Minute Booklets</t>
  </si>
  <si>
    <t>FedEx Kinkos</t>
  </si>
  <si>
    <t>Gurleys</t>
  </si>
  <si>
    <t>Med Supply Superstore</t>
  </si>
  <si>
    <t>Hay for Barricades</t>
  </si>
  <si>
    <t>Bill Wilson</t>
  </si>
  <si>
    <t>Bull City Folder</t>
  </si>
  <si>
    <t>Swinney to reimburse</t>
  </si>
  <si>
    <t>Drink + Donut Revenue</t>
  </si>
  <si>
    <t>Drinks donated by Janice McCarthy</t>
  </si>
  <si>
    <t>Donuts donated by Deb Dobbins</t>
  </si>
  <si>
    <t>TEE SHIRTS (In-Kind)</t>
  </si>
  <si>
    <t>UNPAID</t>
  </si>
  <si>
    <t>WUNC</t>
  </si>
  <si>
    <t>Results</t>
  </si>
  <si>
    <t>Reconciliated</t>
  </si>
  <si>
    <t>Dep 4-15</t>
  </si>
  <si>
    <t>APRIL</t>
  </si>
  <si>
    <t>JUNE</t>
  </si>
  <si>
    <t>JULY</t>
  </si>
  <si>
    <t>SEPT</t>
  </si>
  <si>
    <t>Symphony Chair Rentals</t>
  </si>
  <si>
    <t>Durham Symphony- sponsorship</t>
  </si>
  <si>
    <t>CC Fees</t>
  </si>
  <si>
    <t xml:space="preserve">Printing </t>
  </si>
  <si>
    <t>Host Gifts</t>
  </si>
  <si>
    <t>PO Box Fee</t>
  </si>
  <si>
    <t>Crosswalk Flags</t>
  </si>
  <si>
    <t>2014        ACTUAL</t>
  </si>
  <si>
    <t>Other Income</t>
  </si>
  <si>
    <t>Other</t>
  </si>
  <si>
    <t>LUMINARIA</t>
  </si>
  <si>
    <t xml:space="preserve">HOME TOUR </t>
  </si>
  <si>
    <t>HOME TOUR NET</t>
  </si>
  <si>
    <t>Home Tour other</t>
  </si>
  <si>
    <t>GROSS CASH FLOW</t>
  </si>
  <si>
    <t>TOTAL HOME TOUR REVENUE</t>
  </si>
  <si>
    <t xml:space="preserve">PROCEEDS </t>
  </si>
  <si>
    <t>Revenue</t>
  </si>
  <si>
    <t>Expense</t>
  </si>
  <si>
    <t>2016 FINANCIAL STATEMENT</t>
  </si>
  <si>
    <t>OPERATING INCOME</t>
  </si>
  <si>
    <t>OPERATING EXPENSE</t>
  </si>
  <si>
    <t>TOTAL OPERATING EXPENSES</t>
  </si>
  <si>
    <t>NET CASH FLOW (GOAL: REVENUE NEUTRAL)</t>
  </si>
  <si>
    <t>Meeting Space (to Watts PTA)</t>
  </si>
  <si>
    <t>National Night Out</t>
  </si>
  <si>
    <t>2015 ACTUAL</t>
  </si>
  <si>
    <t>Board Retreat</t>
  </si>
  <si>
    <t>Annual Meeting</t>
  </si>
  <si>
    <t>Secretary Supplies, Postage</t>
  </si>
  <si>
    <t>Membership dues are (perhaps a bit) understated as we develop a plan to direct our members to contribute towards community programs (via TPNA) or bricks and mortar projects (via TPF)</t>
  </si>
  <si>
    <t>Newsletter Sponsorship and Ads show a slight increase per the recommendation of that committee based on anticipated sponsorships.</t>
  </si>
  <si>
    <t>Newsletter remains static</t>
  </si>
  <si>
    <t>Annual Meeting and Board Retreat are funded for snacks for the annual meeting and a reasonable dinner for the board retreat.</t>
  </si>
  <si>
    <t>Other expense areas remain static.</t>
  </si>
  <si>
    <t>Luminaria revenue and expense has been segregated from the operating budget since it is a flow in / flow out category. Same goes for the Home Tour.</t>
  </si>
  <si>
    <t xml:space="preserve">This hasn’t increased in many years and with our revenue neutral philosophy this seems the right thing to do: to increase our support for the principal’s fund. </t>
  </si>
  <si>
    <t xml:space="preserve">Meeting space donation to Watts increase is based on 12 meetings/year at $75 each. </t>
  </si>
  <si>
    <t>This is not likely to increase again for many years.</t>
  </si>
  <si>
    <t>Again, with the emphasis on improving our community events.</t>
  </si>
  <si>
    <t xml:space="preserve">Egg Hunt, National Night Out, Halloween, Block Parties, and Community Events Other were funded at $500 each. </t>
  </si>
  <si>
    <t xml:space="preserve"> Committee will be empowered to determine what the next right thing is to do for these events to make TPNA a more valuable resource for the members.</t>
  </si>
  <si>
    <t>BUDGET ASSUMPTIONS</t>
  </si>
  <si>
    <t>Volunteer Recognition</t>
  </si>
  <si>
    <t>2017 FINANCIAL STATEMENT</t>
  </si>
  <si>
    <t>2017 BUDGET</t>
  </si>
  <si>
    <t>2017            Y-T-D</t>
  </si>
  <si>
    <t>2016 ACTUAL</t>
  </si>
  <si>
    <t>Bank and Check Fee</t>
  </si>
  <si>
    <t>PROCEEDS TO TPF</t>
  </si>
  <si>
    <t>TRANSFER TO TPF (donations)</t>
  </si>
  <si>
    <t>Community Building - Other</t>
  </si>
  <si>
    <t>01.25.17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</si>
</sst>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2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u/>
      <sz val="8"/>
      <color theme="10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59">
    <xf numFmtId="0" fontId="0" fillId="0" borderId="0" xfId="0"/>
    <xf numFmtId="0" fontId="3" fillId="0" borderId="0" xfId="0" applyFont="1"/>
    <xf numFmtId="4" fontId="4" fillId="0" borderId="0" xfId="0" applyNumberFormat="1" applyFont="1"/>
    <xf numFmtId="4" fontId="3" fillId="0" borderId="0" xfId="0" applyNumberFormat="1" applyFont="1"/>
    <xf numFmtId="39" fontId="3" fillId="0" borderId="0" xfId="0" applyNumberFormat="1" applyFont="1"/>
    <xf numFmtId="4" fontId="3" fillId="0" borderId="0" xfId="0" applyNumberFormat="1" applyFont="1" applyBorder="1"/>
    <xf numFmtId="0" fontId="3" fillId="0" borderId="2" xfId="0" applyFont="1" applyBorder="1"/>
    <xf numFmtId="40" fontId="4" fillId="0" borderId="2" xfId="0" applyNumberFormat="1" applyFont="1" applyBorder="1"/>
    <xf numFmtId="40" fontId="3" fillId="0" borderId="2" xfId="0" applyNumberFormat="1" applyFont="1" applyBorder="1"/>
    <xf numFmtId="40" fontId="3" fillId="0" borderId="3" xfId="0" applyNumberFormat="1" applyFont="1" applyBorder="1"/>
    <xf numFmtId="0" fontId="3" fillId="0" borderId="3" xfId="0" applyFont="1" applyBorder="1"/>
    <xf numFmtId="40" fontId="4" fillId="0" borderId="3" xfId="0" applyNumberFormat="1" applyFont="1" applyBorder="1"/>
    <xf numFmtId="0" fontId="3" fillId="0" borderId="4" xfId="0" applyFont="1" applyBorder="1"/>
    <xf numFmtId="40" fontId="4" fillId="0" borderId="4" xfId="0" applyNumberFormat="1" applyFont="1" applyBorder="1"/>
    <xf numFmtId="40" fontId="3" fillId="0" borderId="4" xfId="0" applyNumberFormat="1" applyFont="1" applyBorder="1"/>
    <xf numFmtId="40" fontId="4" fillId="0" borderId="0" xfId="0" applyNumberFormat="1" applyFont="1"/>
    <xf numFmtId="40" fontId="3" fillId="0" borderId="0" xfId="0" applyNumberFormat="1" applyFont="1"/>
    <xf numFmtId="40" fontId="3" fillId="0" borderId="0" xfId="0" applyNumberFormat="1" applyFont="1" applyBorder="1"/>
    <xf numFmtId="0" fontId="3" fillId="0" borderId="1" xfId="0" applyFont="1" applyBorder="1"/>
    <xf numFmtId="40" fontId="4" fillId="0" borderId="1" xfId="0" applyNumberFormat="1" applyFont="1" applyBorder="1"/>
    <xf numFmtId="40" fontId="3" fillId="0" borderId="1" xfId="0" applyNumberFormat="1" applyFont="1" applyBorder="1"/>
    <xf numFmtId="0" fontId="3" fillId="0" borderId="5" xfId="0" applyFont="1" applyFill="1" applyBorder="1"/>
    <xf numFmtId="0" fontId="3" fillId="0" borderId="0" xfId="0" applyFont="1" applyFill="1" applyBorder="1"/>
    <xf numFmtId="0" fontId="4" fillId="0" borderId="0" xfId="0" applyFont="1"/>
    <xf numFmtId="40" fontId="4" fillId="0" borderId="0" xfId="0" applyNumberFormat="1" applyFont="1" applyBorder="1"/>
    <xf numFmtId="0" fontId="4" fillId="0" borderId="5" xfId="0" applyFont="1" applyBorder="1"/>
    <xf numFmtId="40" fontId="4" fillId="0" borderId="5" xfId="0" applyNumberFormat="1" applyFont="1" applyBorder="1"/>
    <xf numFmtId="4" fontId="0" fillId="0" borderId="0" xfId="0" applyNumberFormat="1"/>
    <xf numFmtId="16" fontId="0" fillId="0" borderId="0" xfId="0" applyNumberFormat="1"/>
    <xf numFmtId="1" fontId="0" fillId="0" borderId="0" xfId="0" applyNumberFormat="1"/>
    <xf numFmtId="40" fontId="5" fillId="0" borderId="3" xfId="0" applyNumberFormat="1" applyFont="1" applyBorder="1"/>
    <xf numFmtId="40" fontId="5" fillId="0" borderId="2" xfId="0" applyNumberFormat="1" applyFont="1" applyBorder="1"/>
    <xf numFmtId="40" fontId="5" fillId="0" borderId="4" xfId="0" applyNumberFormat="1" applyFont="1" applyBorder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8" fontId="14" fillId="0" borderId="0" xfId="0" applyNumberFormat="1" applyFont="1" applyAlignment="1">
      <alignment horizontal="right"/>
    </xf>
    <xf numFmtId="40" fontId="6" fillId="0" borderId="5" xfId="0" applyNumberFormat="1" applyFont="1" applyBorder="1"/>
    <xf numFmtId="4" fontId="16" fillId="0" borderId="0" xfId="0" applyNumberFormat="1" applyFont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left" wrapText="1"/>
    </xf>
    <xf numFmtId="1" fontId="18" fillId="0" borderId="1" xfId="0" applyNumberFormat="1" applyFont="1" applyFill="1" applyBorder="1" applyAlignment="1">
      <alignment horizontal="left" wrapText="1"/>
    </xf>
    <xf numFmtId="165" fontId="18" fillId="0" borderId="1" xfId="0" applyNumberFormat="1" applyFont="1" applyBorder="1" applyAlignment="1">
      <alignment wrapText="1"/>
    </xf>
    <xf numFmtId="44" fontId="18" fillId="0" borderId="1" xfId="1" applyFont="1" applyFill="1" applyBorder="1" applyAlignment="1">
      <alignment horizontal="left" wrapText="1"/>
    </xf>
    <xf numFmtId="44" fontId="18" fillId="0" borderId="1" xfId="1" applyFont="1" applyBorder="1" applyAlignment="1">
      <alignment horizontal="center" vertical="center" wrapText="1"/>
    </xf>
    <xf numFmtId="17" fontId="18" fillId="0" borderId="1" xfId="1" applyNumberFormat="1" applyFont="1" applyBorder="1" applyAlignment="1">
      <alignment horizontal="center" vertical="center" wrapText="1"/>
    </xf>
    <xf numFmtId="44" fontId="18" fillId="0" borderId="1" xfId="1" applyFont="1" applyBorder="1"/>
    <xf numFmtId="0" fontId="3" fillId="0" borderId="1" xfId="0" applyFont="1" applyFill="1" applyBorder="1"/>
    <xf numFmtId="0" fontId="19" fillId="0" borderId="1" xfId="2" applyFont="1" applyBorder="1"/>
    <xf numFmtId="14" fontId="3" fillId="0" borderId="1" xfId="0" applyNumberFormat="1" applyFont="1" applyFill="1" applyBorder="1"/>
    <xf numFmtId="44" fontId="3" fillId="0" borderId="1" xfId="1" applyFont="1" applyFill="1" applyBorder="1"/>
    <xf numFmtId="14" fontId="3" fillId="2" borderId="1" xfId="0" applyNumberFormat="1" applyFont="1" applyFill="1" applyBorder="1"/>
    <xf numFmtId="44" fontId="3" fillId="0" borderId="1" xfId="1" applyFont="1" applyFill="1" applyBorder="1" applyAlignment="1">
      <alignment horizontal="center" vertical="center"/>
    </xf>
    <xf numFmtId="44" fontId="3" fillId="0" borderId="1" xfId="1" applyFont="1" applyBorder="1"/>
    <xf numFmtId="44" fontId="3" fillId="0" borderId="1" xfId="1" applyFont="1" applyBorder="1" applyAlignment="1">
      <alignment horizontal="center" vertical="center"/>
    </xf>
    <xf numFmtId="1" fontId="3" fillId="0" borderId="1" xfId="0" applyNumberFormat="1" applyFont="1" applyFill="1" applyBorder="1"/>
    <xf numFmtId="165" fontId="3" fillId="0" borderId="1" xfId="0" applyNumberFormat="1" applyFont="1" applyFill="1" applyBorder="1"/>
    <xf numFmtId="0" fontId="3" fillId="2" borderId="1" xfId="0" applyFont="1" applyFill="1" applyBorder="1"/>
    <xf numFmtId="14" fontId="3" fillId="0" borderId="1" xfId="0" applyNumberFormat="1" applyFont="1" applyBorder="1"/>
    <xf numFmtId="44" fontId="3" fillId="2" borderId="1" xfId="1" applyFont="1" applyFill="1" applyBorder="1"/>
    <xf numFmtId="0" fontId="19" fillId="0" borderId="1" xfId="2" applyFont="1" applyFill="1" applyBorder="1"/>
    <xf numFmtId="16" fontId="3" fillId="0" borderId="1" xfId="0" applyNumberFormat="1" applyFont="1" applyFill="1" applyBorder="1"/>
    <xf numFmtId="1" fontId="3" fillId="0" borderId="1" xfId="0" applyNumberFormat="1" applyFont="1" applyBorder="1"/>
    <xf numFmtId="165" fontId="3" fillId="0" borderId="1" xfId="0" applyNumberFormat="1" applyFont="1" applyBorder="1"/>
    <xf numFmtId="0" fontId="3" fillId="3" borderId="1" xfId="0" applyFont="1" applyFill="1" applyBorder="1"/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/>
    <xf numFmtId="0" fontId="19" fillId="0" borderId="0" xfId="2" applyFont="1" applyFill="1" applyBorder="1"/>
    <xf numFmtId="0" fontId="3" fillId="0" borderId="1" xfId="0" applyFont="1" applyFill="1" applyBorder="1" applyAlignment="1">
      <alignment horizontal="left"/>
    </xf>
    <xf numFmtId="44" fontId="9" fillId="0" borderId="1" xfId="1" applyFont="1" applyFill="1" applyBorder="1"/>
    <xf numFmtId="0" fontId="20" fillId="0" borderId="1" xfId="0" applyFont="1" applyFill="1" applyBorder="1"/>
    <xf numFmtId="0" fontId="21" fillId="0" borderId="0" xfId="2" applyFont="1" applyFill="1" applyBorder="1"/>
    <xf numFmtId="14" fontId="20" fillId="0" borderId="1" xfId="0" applyNumberFormat="1" applyFont="1" applyFill="1" applyBorder="1"/>
    <xf numFmtId="44" fontId="20" fillId="0" borderId="1" xfId="1" applyFont="1" applyFill="1" applyBorder="1"/>
    <xf numFmtId="14" fontId="20" fillId="2" borderId="1" xfId="0" applyNumberFormat="1" applyFont="1" applyFill="1" applyBorder="1"/>
    <xf numFmtId="44" fontId="20" fillId="0" borderId="1" xfId="1" applyFont="1" applyFill="1" applyBorder="1" applyAlignment="1">
      <alignment horizontal="center" vertical="center"/>
    </xf>
    <xf numFmtId="44" fontId="20" fillId="0" borderId="1" xfId="1" applyFont="1" applyBorder="1"/>
    <xf numFmtId="44" fontId="22" fillId="0" borderId="1" xfId="1" applyFont="1" applyFill="1" applyBorder="1"/>
    <xf numFmtId="0" fontId="20" fillId="0" borderId="0" xfId="0" applyFont="1"/>
    <xf numFmtId="0" fontId="21" fillId="0" borderId="1" xfId="2" applyFont="1" applyFill="1" applyBorder="1"/>
    <xf numFmtId="44" fontId="3" fillId="0" borderId="0" xfId="1" applyFont="1"/>
    <xf numFmtId="44" fontId="9" fillId="0" borderId="0" xfId="1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0" fontId="23" fillId="0" borderId="0" xfId="0" applyFont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" fontId="3" fillId="0" borderId="7" xfId="0" applyNumberFormat="1" applyFont="1" applyBorder="1" applyAlignment="1">
      <alignment horizontal="right"/>
    </xf>
    <xf numFmtId="0" fontId="3" fillId="0" borderId="9" xfId="0" applyFont="1" applyBorder="1"/>
    <xf numFmtId="4" fontId="10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9" fillId="0" borderId="9" xfId="0" applyFont="1" applyBorder="1"/>
    <xf numFmtId="4" fontId="17" fillId="0" borderId="7" xfId="0" applyNumberFormat="1" applyFont="1" applyBorder="1" applyAlignment="1">
      <alignment horizontal="right"/>
    </xf>
    <xf numFmtId="0" fontId="17" fillId="0" borderId="9" xfId="0" applyFont="1" applyBorder="1"/>
    <xf numFmtId="0" fontId="10" fillId="0" borderId="9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0" fontId="3" fillId="0" borderId="0" xfId="0" applyFont="1" applyFill="1"/>
    <xf numFmtId="4" fontId="3" fillId="4" borderId="8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/>
    <xf numFmtId="4" fontId="10" fillId="4" borderId="8" xfId="0" applyNumberFormat="1" applyFont="1" applyFill="1" applyBorder="1" applyAlignment="1">
      <alignment horizontal="right"/>
    </xf>
    <xf numFmtId="0" fontId="23" fillId="0" borderId="8" xfId="0" applyFont="1" applyBorder="1" applyAlignment="1">
      <alignment horizontal="center"/>
    </xf>
    <xf numFmtId="0" fontId="23" fillId="0" borderId="10" xfId="0" applyFont="1" applyBorder="1" applyAlignment="1"/>
    <xf numFmtId="4" fontId="23" fillId="0" borderId="8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0" fontId="9" fillId="0" borderId="10" xfId="0" applyFont="1" applyBorder="1" applyAlignment="1"/>
    <xf numFmtId="4" fontId="9" fillId="0" borderId="8" xfId="0" applyNumberFormat="1" applyFont="1" applyBorder="1" applyAlignment="1">
      <alignment horizontal="center"/>
    </xf>
    <xf numFmtId="0" fontId="4" fillId="0" borderId="10" xfId="0" applyFont="1" applyBorder="1"/>
    <xf numFmtId="0" fontId="3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4" fontId="3" fillId="4" borderId="8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4" fillId="0" borderId="1" xfId="0" applyFont="1" applyBorder="1"/>
    <xf numFmtId="0" fontId="10" fillId="0" borderId="0" xfId="0" applyFont="1"/>
    <xf numFmtId="4" fontId="7" fillId="0" borderId="0" xfId="0" applyNumberFormat="1" applyFont="1"/>
    <xf numFmtId="0" fontId="7" fillId="0" borderId="0" xfId="0" applyFont="1"/>
    <xf numFmtId="0" fontId="10" fillId="0" borderId="2" xfId="0" applyFont="1" applyBorder="1"/>
    <xf numFmtId="40" fontId="7" fillId="0" borderId="2" xfId="0" applyNumberFormat="1" applyFont="1" applyBorder="1"/>
    <xf numFmtId="0" fontId="10" fillId="0" borderId="1" xfId="0" applyFont="1" applyBorder="1"/>
    <xf numFmtId="0" fontId="10" fillId="0" borderId="3" xfId="0" applyFont="1" applyBorder="1"/>
    <xf numFmtId="40" fontId="7" fillId="0" borderId="3" xfId="0" applyNumberFormat="1" applyFont="1" applyBorder="1"/>
    <xf numFmtId="0" fontId="10" fillId="0" borderId="4" xfId="0" applyFont="1" applyBorder="1"/>
    <xf numFmtId="40" fontId="7" fillId="0" borderId="4" xfId="0" applyNumberFormat="1" applyFont="1" applyBorder="1"/>
    <xf numFmtId="0" fontId="7" fillId="0" borderId="1" xfId="0" applyFont="1" applyBorder="1"/>
    <xf numFmtId="40" fontId="7" fillId="0" borderId="1" xfId="0" applyNumberFormat="1" applyFont="1" applyBorder="1"/>
    <xf numFmtId="40" fontId="7" fillId="0" borderId="0" xfId="0" applyNumberFormat="1" applyFont="1"/>
    <xf numFmtId="0" fontId="7" fillId="0" borderId="8" xfId="0" applyFont="1" applyBorder="1"/>
    <xf numFmtId="40" fontId="7" fillId="0" borderId="11" xfId="0" applyNumberFormat="1" applyFont="1" applyBorder="1"/>
    <xf numFmtId="40" fontId="7" fillId="0" borderId="7" xfId="0" applyNumberFormat="1" applyFont="1" applyBorder="1"/>
    <xf numFmtId="0" fontId="10" fillId="4" borderId="8" xfId="0" applyFont="1" applyFill="1" applyBorder="1"/>
    <xf numFmtId="40" fontId="7" fillId="4" borderId="11" xfId="0" applyNumberFormat="1" applyFont="1" applyFill="1" applyBorder="1"/>
    <xf numFmtId="0" fontId="10" fillId="0" borderId="11" xfId="0" applyFont="1" applyBorder="1"/>
    <xf numFmtId="40" fontId="7" fillId="0" borderId="6" xfId="0" applyNumberFormat="1" applyFont="1" applyBorder="1"/>
    <xf numFmtId="0" fontId="10" fillId="0" borderId="0" xfId="0" applyFont="1" applyBorder="1"/>
    <xf numFmtId="0" fontId="10" fillId="4" borderId="1" xfId="0" applyFont="1" applyFill="1" applyBorder="1"/>
    <xf numFmtId="40" fontId="7" fillId="4" borderId="8" xfId="0" applyNumberFormat="1" applyFont="1" applyFill="1" applyBorder="1"/>
    <xf numFmtId="14" fontId="7" fillId="0" borderId="0" xfId="0" applyNumberFormat="1" applyFont="1"/>
    <xf numFmtId="0" fontId="17" fillId="0" borderId="10" xfId="0" applyFont="1" applyBorder="1" applyAlignment="1"/>
    <xf numFmtId="40" fontId="16" fillId="0" borderId="2" xfId="0" applyNumberFormat="1" applyFont="1" applyBorder="1" applyAlignment="1">
      <alignment horizontal="center"/>
    </xf>
    <xf numFmtId="40" fontId="6" fillId="0" borderId="3" xfId="0" applyNumberFormat="1" applyFont="1" applyBorder="1" applyAlignment="1">
      <alignment horizontal="center"/>
    </xf>
    <xf numFmtId="40" fontId="16" fillId="0" borderId="3" xfId="0" applyNumberFormat="1" applyFont="1" applyBorder="1" applyAlignment="1">
      <alignment horizontal="center"/>
    </xf>
    <xf numFmtId="40" fontId="16" fillId="0" borderId="4" xfId="0" applyNumberFormat="1" applyFont="1" applyBorder="1" applyAlignment="1">
      <alignment horizontal="center"/>
    </xf>
    <xf numFmtId="40" fontId="16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0" fontId="16" fillId="4" borderId="1" xfId="0" applyNumberFormat="1" applyFont="1" applyFill="1" applyBorder="1" applyAlignment="1">
      <alignment horizontal="center"/>
    </xf>
    <xf numFmtId="40" fontId="16" fillId="0" borderId="0" xfId="0" applyNumberFormat="1" applyFont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3" xfId="0" applyNumberFormat="1" applyFont="1" applyBorder="1" applyAlignment="1">
      <alignment horizontal="center"/>
    </xf>
    <xf numFmtId="40" fontId="3" fillId="0" borderId="4" xfId="0" applyNumberFormat="1" applyFont="1" applyBorder="1" applyAlignment="1">
      <alignment horizontal="center"/>
    </xf>
    <xf numFmtId="40" fontId="4" fillId="0" borderId="1" xfId="0" applyNumberFormat="1" applyFont="1" applyBorder="1" applyAlignment="1">
      <alignment horizontal="center"/>
    </xf>
    <xf numFmtId="40" fontId="3" fillId="0" borderId="0" xfId="0" applyNumberFormat="1" applyFont="1" applyAlignment="1">
      <alignment horizontal="center"/>
    </xf>
    <xf numFmtId="40" fontId="3" fillId="0" borderId="11" xfId="0" applyNumberFormat="1" applyFont="1" applyBorder="1" applyAlignment="1">
      <alignment horizontal="center"/>
    </xf>
    <xf numFmtId="40" fontId="3" fillId="4" borderId="11" xfId="0" applyNumberFormat="1" applyFont="1" applyFill="1" applyBorder="1" applyAlignment="1">
      <alignment horizontal="center"/>
    </xf>
    <xf numFmtId="40" fontId="4" fillId="4" borderId="1" xfId="0" applyNumberFormat="1" applyFont="1" applyFill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4" fontId="10" fillId="0" borderId="0" xfId="1" applyFont="1"/>
    <xf numFmtId="44" fontId="3" fillId="0" borderId="0" xfId="0" applyNumberFormat="1" applyFont="1"/>
    <xf numFmtId="4" fontId="24" fillId="0" borderId="0" xfId="0" applyNumberFormat="1" applyFont="1"/>
    <xf numFmtId="0" fontId="24" fillId="0" borderId="0" xfId="0" applyFont="1"/>
    <xf numFmtId="44" fontId="0" fillId="0" borderId="0" xfId="1" applyFont="1"/>
    <xf numFmtId="44" fontId="24" fillId="0" borderId="0" xfId="1" applyFont="1"/>
    <xf numFmtId="4" fontId="1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0" fontId="6" fillId="0" borderId="0" xfId="0" applyFont="1"/>
    <xf numFmtId="4" fontId="16" fillId="0" borderId="1" xfId="0" applyNumberFormat="1" applyFont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5" borderId="6" xfId="0" applyFont="1" applyFill="1" applyBorder="1"/>
    <xf numFmtId="4" fontId="16" fillId="5" borderId="5" xfId="0" applyNumberFormat="1" applyFont="1" applyFill="1" applyBorder="1" applyAlignment="1">
      <alignment horizontal="center"/>
    </xf>
    <xf numFmtId="0" fontId="3" fillId="5" borderId="7" xfId="0" applyFont="1" applyFill="1" applyBorder="1"/>
    <xf numFmtId="4" fontId="16" fillId="5" borderId="1" xfId="0" applyNumberFormat="1" applyFont="1" applyFill="1" applyBorder="1" applyAlignment="1">
      <alignment horizontal="center"/>
    </xf>
    <xf numFmtId="4" fontId="16" fillId="5" borderId="2" xfId="0" applyNumberFormat="1" applyFont="1" applyFill="1" applyBorder="1" applyAlignment="1">
      <alignment horizontal="center"/>
    </xf>
    <xf numFmtId="0" fontId="3" fillId="5" borderId="1" xfId="0" applyFont="1" applyFill="1" applyBorder="1"/>
    <xf numFmtId="4" fontId="10" fillId="5" borderId="1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4" fontId="16" fillId="5" borderId="12" xfId="0" applyNumberFormat="1" applyFont="1" applyFill="1" applyBorder="1" applyAlignment="1">
      <alignment horizontal="center"/>
    </xf>
    <xf numFmtId="0" fontId="4" fillId="5" borderId="1" xfId="0" applyFont="1" applyFill="1" applyBorder="1"/>
    <xf numFmtId="4" fontId="7" fillId="5" borderId="1" xfId="0" applyNumberFormat="1" applyFont="1" applyFill="1" applyBorder="1" applyAlignment="1">
      <alignment horizontal="center"/>
    </xf>
    <xf numFmtId="4" fontId="7" fillId="5" borderId="10" xfId="0" applyNumberFormat="1" applyFont="1" applyFill="1" applyBorder="1" applyAlignment="1">
      <alignment horizontal="center"/>
    </xf>
    <xf numFmtId="4" fontId="7" fillId="5" borderId="5" xfId="0" applyNumberFormat="1" applyFont="1" applyFill="1" applyBorder="1" applyAlignment="1">
      <alignment horizontal="center"/>
    </xf>
    <xf numFmtId="0" fontId="3" fillId="5" borderId="8" xfId="0" applyFont="1" applyFill="1" applyBorder="1"/>
    <xf numFmtId="4" fontId="10" fillId="5" borderId="8" xfId="0" applyNumberFormat="1" applyFont="1" applyFill="1" applyBorder="1" applyAlignment="1">
      <alignment horizontal="center"/>
    </xf>
    <xf numFmtId="4" fontId="7" fillId="5" borderId="0" xfId="0" applyNumberFormat="1" applyFont="1" applyFill="1" applyBorder="1" applyAlignment="1">
      <alignment horizontal="center"/>
    </xf>
    <xf numFmtId="4" fontId="7" fillId="5" borderId="11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5" borderId="2" xfId="0" applyNumberFormat="1" applyFont="1" applyFill="1" applyBorder="1" applyAlignment="1">
      <alignment horizontal="center"/>
    </xf>
    <xf numFmtId="4" fontId="7" fillId="5" borderId="12" xfId="0" applyNumberFormat="1" applyFont="1" applyFill="1" applyBorder="1" applyAlignment="1">
      <alignment horizontal="center"/>
    </xf>
    <xf numFmtId="0" fontId="0" fillId="0" borderId="0" xfId="0" applyFont="1"/>
    <xf numFmtId="4" fontId="8" fillId="0" borderId="1" xfId="0" applyNumberFormat="1" applyFont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5" borderId="9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10" fillId="0" borderId="15" xfId="0" applyFont="1" applyBorder="1"/>
    <xf numFmtId="4" fontId="7" fillId="0" borderId="17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5" borderId="5" xfId="0" applyNumberFormat="1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/>
    </xf>
    <xf numFmtId="4" fontId="8" fillId="5" borderId="0" xfId="0" applyNumberFormat="1" applyFont="1" applyFill="1" applyBorder="1" applyAlignment="1">
      <alignment horizontal="center"/>
    </xf>
    <xf numFmtId="4" fontId="8" fillId="5" borderId="12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tel:919-870-0770" TargetMode="External"/><Relationship Id="rId13" Type="http://schemas.openxmlformats.org/officeDocument/2006/relationships/hyperlink" Target="mailto:lkrause@nc.rr.com" TargetMode="External"/><Relationship Id="rId18" Type="http://schemas.openxmlformats.org/officeDocument/2006/relationships/hyperlink" Target="mailto:mattthompson02@gmail.com" TargetMode="External"/><Relationship Id="rId3" Type="http://schemas.openxmlformats.org/officeDocument/2006/relationships/hyperlink" Target="mailto:bferrel@buildinggreennc.com" TargetMode="External"/><Relationship Id="rId21" Type="http://schemas.openxmlformats.org/officeDocument/2006/relationships/hyperlink" Target="mailto:igorgacina@parizadedurham.com" TargetMode="External"/><Relationship Id="rId7" Type="http://schemas.openxmlformats.org/officeDocument/2006/relationships/hyperlink" Target="tel:%28701%29%20928-0444" TargetMode="External"/><Relationship Id="rId12" Type="http://schemas.openxmlformats.org/officeDocument/2006/relationships/hyperlink" Target="mailto:chuck@stonewalleng.com" TargetMode="External"/><Relationship Id="rId17" Type="http://schemas.openxmlformats.org/officeDocument/2006/relationships/hyperlink" Target="mailto:mary@thekitchenspecialist.com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mailto:Geoff@downtowndurham.com" TargetMode="External"/><Relationship Id="rId16" Type="http://schemas.openxmlformats.org/officeDocument/2006/relationships/hyperlink" Target="mailto:adam@501realty.com" TargetMode="External"/><Relationship Id="rId20" Type="http://schemas.openxmlformats.org/officeDocument/2006/relationships/hyperlink" Target="mailto:rockwoodfurn@msn.com" TargetMode="External"/><Relationship Id="rId1" Type="http://schemas.openxmlformats.org/officeDocument/2006/relationships/hyperlink" Target="mailto:Danielle.Johnson-Webb@dukeschool.org" TargetMode="External"/><Relationship Id="rId6" Type="http://schemas.openxmlformats.org/officeDocument/2006/relationships/hyperlink" Target="mailto:info@accenthardwoodflooring.com" TargetMode="External"/><Relationship Id="rId11" Type="http://schemas.openxmlformats.org/officeDocument/2006/relationships/hyperlink" Target="mailto:carl.hren@concordhotels.com" TargetMode="External"/><Relationship Id="rId24" Type="http://schemas.openxmlformats.org/officeDocument/2006/relationships/hyperlink" Target="mailto:george@stonebrothers.com" TargetMode="External"/><Relationship Id="rId5" Type="http://schemas.openxmlformats.org/officeDocument/2006/relationships/hyperlink" Target="mailto:jlevy@jilcpanc.net" TargetMode="External"/><Relationship Id="rId15" Type="http://schemas.openxmlformats.org/officeDocument/2006/relationships/hyperlink" Target="mailto:mail@regbook.com" TargetMode="External"/><Relationship Id="rId23" Type="http://schemas.openxmlformats.org/officeDocument/2006/relationships/hyperlink" Target="mailto:joanaustin5@nc.rr.com" TargetMode="External"/><Relationship Id="rId10" Type="http://schemas.openxmlformats.org/officeDocument/2006/relationships/hyperlink" Target="tel:919-278-1574" TargetMode="External"/><Relationship Id="rId19" Type="http://schemas.openxmlformats.org/officeDocument/2006/relationships/hyperlink" Target="tel:919.286.4407%C2%A0%20ext%20193" TargetMode="External"/><Relationship Id="rId4" Type="http://schemas.openxmlformats.org/officeDocument/2006/relationships/hyperlink" Target="mailto:sasha@blokarchitecture.com" TargetMode="External"/><Relationship Id="rId9" Type="http://schemas.openxmlformats.org/officeDocument/2006/relationships/hyperlink" Target="mailto:dckdvr@aol.com" TargetMode="External"/><Relationship Id="rId14" Type="http://schemas.openxmlformats.org/officeDocument/2006/relationships/hyperlink" Target="mailto:info@trinitydesignbuild.com" TargetMode="External"/><Relationship Id="rId22" Type="http://schemas.openxmlformats.org/officeDocument/2006/relationships/hyperlink" Target="mailto:mimikessler1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78"/>
  <sheetViews>
    <sheetView windowProtection="1" workbookViewId="0">
      <selection activeCell="M12" sqref="M12"/>
    </sheetView>
  </sheetViews>
  <sheetFormatPr defaultRowHeight="11.25" x14ac:dyDescent="0.2"/>
  <cols>
    <col min="1" max="1" width="30.28515625" style="1" bestFit="1" customWidth="1"/>
    <col min="2" max="3" width="7.85546875" style="34" bestFit="1" customWidth="1"/>
    <col min="4" max="4" width="8.7109375" style="35" customWidth="1"/>
    <col min="5" max="5" width="7.85546875" style="34" bestFit="1" customWidth="1"/>
    <col min="6" max="6" width="8.7109375" style="34" customWidth="1"/>
    <col min="7" max="7" width="8.7109375" style="35" customWidth="1"/>
    <col min="8" max="9" width="8.7109375" style="34" customWidth="1"/>
    <col min="10" max="10" width="8.7109375" style="35" customWidth="1"/>
    <col min="11" max="13" width="8.7109375" style="34" customWidth="1"/>
    <col min="14" max="14" width="9.5703125" style="34" bestFit="1" customWidth="1"/>
    <col min="15" max="17" width="9.7109375" style="37" customWidth="1"/>
    <col min="18" max="18" width="9.140625" style="35"/>
    <col min="19" max="16384" width="9.140625" style="1"/>
  </cols>
  <sheetData>
    <row r="1" spans="1:18" x14ac:dyDescent="0.2">
      <c r="A1" s="1" t="s">
        <v>66</v>
      </c>
      <c r="F1" s="36"/>
    </row>
    <row r="2" spans="1:18" x14ac:dyDescent="0.2">
      <c r="A2" s="1" t="s">
        <v>106</v>
      </c>
      <c r="F2" s="36"/>
    </row>
    <row r="3" spans="1:18" s="33" customFormat="1" ht="22.5" x14ac:dyDescent="0.2">
      <c r="A3" s="33" t="s">
        <v>12</v>
      </c>
      <c r="B3" s="38" t="s">
        <v>91</v>
      </c>
      <c r="C3" s="38" t="s">
        <v>92</v>
      </c>
      <c r="D3" s="39" t="s">
        <v>93</v>
      </c>
      <c r="E3" s="40" t="s">
        <v>94</v>
      </c>
      <c r="F3" s="38" t="s">
        <v>95</v>
      </c>
      <c r="G3" s="39" t="s">
        <v>96</v>
      </c>
      <c r="H3" s="39" t="s">
        <v>97</v>
      </c>
      <c r="I3" s="39" t="s">
        <v>98</v>
      </c>
      <c r="J3" s="39" t="s">
        <v>99</v>
      </c>
      <c r="K3" s="38" t="s">
        <v>101</v>
      </c>
      <c r="L3" s="38" t="s">
        <v>100</v>
      </c>
      <c r="M3" s="38" t="s">
        <v>102</v>
      </c>
      <c r="N3" s="41" t="s">
        <v>87</v>
      </c>
      <c r="O3" s="42" t="s">
        <v>88</v>
      </c>
      <c r="P3" s="42" t="s">
        <v>104</v>
      </c>
      <c r="Q3" s="42" t="s">
        <v>105</v>
      </c>
      <c r="R3" s="55" t="s">
        <v>131</v>
      </c>
    </row>
    <row r="4" spans="1:18" x14ac:dyDescent="0.2">
      <c r="A4" s="1" t="s">
        <v>72</v>
      </c>
      <c r="C4" s="34">
        <v>1041.33</v>
      </c>
      <c r="D4" s="34"/>
      <c r="E4" s="43">
        <v>1391.84</v>
      </c>
      <c r="F4" s="34">
        <v>538.74</v>
      </c>
      <c r="G4" s="34">
        <v>100</v>
      </c>
      <c r="H4" s="34">
        <v>373.41</v>
      </c>
      <c r="I4" s="34">
        <v>639.95000000000005</v>
      </c>
      <c r="J4" s="34">
        <v>449.51</v>
      </c>
      <c r="N4" s="34">
        <f>SUM(B4:M4)</f>
        <v>4534.78</v>
      </c>
      <c r="O4" s="44">
        <v>2450</v>
      </c>
      <c r="P4" s="44">
        <v>3034.91</v>
      </c>
      <c r="Q4" s="44">
        <v>6430</v>
      </c>
      <c r="R4" s="56">
        <v>4534.78</v>
      </c>
    </row>
    <row r="5" spans="1:18" x14ac:dyDescent="0.2">
      <c r="A5" s="1" t="s">
        <v>132</v>
      </c>
      <c r="D5" s="34">
        <v>450</v>
      </c>
      <c r="E5" s="43">
        <v>1800</v>
      </c>
      <c r="F5" s="34">
        <v>3200</v>
      </c>
      <c r="G5" s="34"/>
      <c r="J5" s="34"/>
      <c r="N5" s="34">
        <f t="shared" ref="N5:N61" si="0">SUM(B5:M5)</f>
        <v>5450</v>
      </c>
      <c r="O5" s="44">
        <v>7200</v>
      </c>
      <c r="P5" s="44">
        <v>8000</v>
      </c>
      <c r="Q5" s="44">
        <v>7514.45</v>
      </c>
      <c r="R5" s="56">
        <v>5450</v>
      </c>
    </row>
    <row r="6" spans="1:18" x14ac:dyDescent="0.2">
      <c r="A6" s="1" t="s">
        <v>133</v>
      </c>
      <c r="D6" s="34"/>
      <c r="E6" s="43"/>
      <c r="G6" s="34"/>
      <c r="J6" s="34"/>
      <c r="N6" s="34">
        <f t="shared" si="0"/>
        <v>0</v>
      </c>
      <c r="O6" s="44">
        <v>50</v>
      </c>
      <c r="P6" s="44">
        <v>25</v>
      </c>
      <c r="Q6" s="44">
        <v>205</v>
      </c>
      <c r="R6" s="56">
        <v>0</v>
      </c>
    </row>
    <row r="7" spans="1:18" x14ac:dyDescent="0.2">
      <c r="A7" s="1" t="s">
        <v>73</v>
      </c>
      <c r="D7" s="34"/>
      <c r="E7" s="43">
        <v>15</v>
      </c>
      <c r="G7" s="34"/>
      <c r="J7" s="34"/>
      <c r="M7" s="45"/>
      <c r="N7" s="34">
        <f t="shared" si="0"/>
        <v>15</v>
      </c>
      <c r="O7" s="44">
        <v>750</v>
      </c>
      <c r="P7" s="44">
        <v>1228.5</v>
      </c>
      <c r="Q7" s="44">
        <v>1596</v>
      </c>
      <c r="R7" s="56">
        <v>15</v>
      </c>
    </row>
    <row r="8" spans="1:18" x14ac:dyDescent="0.2">
      <c r="A8" s="1" t="s">
        <v>134</v>
      </c>
      <c r="D8" s="34"/>
      <c r="E8" s="43"/>
      <c r="G8" s="34"/>
      <c r="J8" s="34"/>
      <c r="N8" s="34">
        <f t="shared" si="0"/>
        <v>0</v>
      </c>
      <c r="O8" s="44">
        <v>100</v>
      </c>
      <c r="P8" s="44"/>
      <c r="Q8" s="44">
        <v>516</v>
      </c>
      <c r="R8" s="56">
        <v>0</v>
      </c>
    </row>
    <row r="9" spans="1:18" x14ac:dyDescent="0.2">
      <c r="A9" s="1" t="s">
        <v>74</v>
      </c>
      <c r="D9" s="34"/>
      <c r="E9" s="43"/>
      <c r="G9" s="34"/>
      <c r="J9" s="34"/>
      <c r="O9" s="44"/>
      <c r="P9" s="44"/>
      <c r="Q9" s="44">
        <v>200</v>
      </c>
      <c r="R9" s="56">
        <v>0</v>
      </c>
    </row>
    <row r="10" spans="1:18" x14ac:dyDescent="0.2">
      <c r="A10" s="1" t="s">
        <v>75</v>
      </c>
      <c r="D10" s="34"/>
      <c r="E10" s="43"/>
      <c r="G10" s="34"/>
      <c r="J10" s="34"/>
      <c r="O10" s="44"/>
      <c r="P10" s="44"/>
      <c r="Q10" s="44"/>
      <c r="R10" s="56">
        <v>0</v>
      </c>
    </row>
    <row r="11" spans="1:18" x14ac:dyDescent="0.2">
      <c r="A11" s="1" t="s">
        <v>82</v>
      </c>
      <c r="D11" s="34"/>
      <c r="E11" s="43"/>
      <c r="G11" s="34"/>
      <c r="J11" s="34"/>
      <c r="N11" s="34">
        <f t="shared" si="0"/>
        <v>0</v>
      </c>
      <c r="O11" s="44">
        <v>100</v>
      </c>
      <c r="P11" s="44">
        <v>12</v>
      </c>
      <c r="Q11" s="44">
        <v>1560.06</v>
      </c>
      <c r="R11" s="56">
        <v>0</v>
      </c>
    </row>
    <row r="12" spans="1:18" x14ac:dyDescent="0.2">
      <c r="A12" s="1" t="s">
        <v>135</v>
      </c>
      <c r="D12" s="34"/>
      <c r="E12" s="43"/>
      <c r="G12" s="34"/>
      <c r="J12" s="34"/>
      <c r="N12" s="34">
        <f>SUM(B12:M12)</f>
        <v>0</v>
      </c>
      <c r="O12" s="44">
        <v>5000</v>
      </c>
      <c r="P12" s="44"/>
      <c r="Q12" s="44">
        <v>5850</v>
      </c>
      <c r="R12" s="56">
        <v>0</v>
      </c>
    </row>
    <row r="13" spans="1:18" x14ac:dyDescent="0.2">
      <c r="A13" s="1" t="s">
        <v>86</v>
      </c>
      <c r="D13" s="34"/>
      <c r="E13" s="43"/>
      <c r="G13" s="34"/>
      <c r="J13" s="34"/>
      <c r="N13" s="34">
        <f>SUM(B13:M13)</f>
        <v>0</v>
      </c>
      <c r="O13" s="44">
        <v>3000</v>
      </c>
      <c r="P13" s="44"/>
      <c r="Q13" s="44">
        <v>3030</v>
      </c>
      <c r="R13" s="56">
        <v>0</v>
      </c>
    </row>
    <row r="14" spans="1:18" x14ac:dyDescent="0.2">
      <c r="A14" s="1" t="s">
        <v>76</v>
      </c>
      <c r="B14" s="45">
        <v>0</v>
      </c>
      <c r="C14" s="44">
        <v>5.42</v>
      </c>
      <c r="D14" s="44">
        <v>4.8499999999999996</v>
      </c>
      <c r="E14" s="43">
        <v>1.96</v>
      </c>
      <c r="F14" s="34">
        <v>1.9</v>
      </c>
      <c r="G14" s="34">
        <v>1.96</v>
      </c>
      <c r="H14" s="34">
        <v>1.9</v>
      </c>
      <c r="I14" s="34">
        <v>1.97</v>
      </c>
      <c r="J14" s="45">
        <v>0</v>
      </c>
      <c r="N14" s="34">
        <f t="shared" si="0"/>
        <v>19.959999999999997</v>
      </c>
      <c r="O14" s="44">
        <v>60</v>
      </c>
      <c r="P14" s="44">
        <v>62.16</v>
      </c>
      <c r="Q14" s="44">
        <v>50.07</v>
      </c>
      <c r="R14" s="56">
        <v>17.989999999999998</v>
      </c>
    </row>
    <row r="15" spans="1:18" s="23" customFormat="1" x14ac:dyDescent="0.2">
      <c r="A15" s="23" t="s">
        <v>77</v>
      </c>
      <c r="B15" s="36">
        <f t="shared" ref="B15:I15" si="1">SUM(B4:B14)</f>
        <v>0</v>
      </c>
      <c r="C15" s="36">
        <f t="shared" si="1"/>
        <v>1046.75</v>
      </c>
      <c r="D15" s="36">
        <f t="shared" si="1"/>
        <v>454.85</v>
      </c>
      <c r="E15" s="46">
        <f t="shared" si="1"/>
        <v>3208.8</v>
      </c>
      <c r="F15" s="36">
        <f t="shared" si="1"/>
        <v>3740.64</v>
      </c>
      <c r="G15" s="36">
        <f t="shared" si="1"/>
        <v>101.96</v>
      </c>
      <c r="H15" s="36">
        <f t="shared" si="1"/>
        <v>375.31</v>
      </c>
      <c r="I15" s="36">
        <f t="shared" si="1"/>
        <v>641.92000000000007</v>
      </c>
      <c r="J15" s="36">
        <v>449.51</v>
      </c>
      <c r="K15" s="34"/>
      <c r="L15" s="34"/>
      <c r="M15" s="34"/>
      <c r="N15" s="45">
        <f t="shared" si="0"/>
        <v>10019.739999999998</v>
      </c>
      <c r="O15" s="47">
        <v>18710</v>
      </c>
      <c r="P15" s="47">
        <v>12362.57</v>
      </c>
      <c r="Q15" s="47">
        <v>26951.58</v>
      </c>
      <c r="R15" s="51">
        <v>10017.769999999999</v>
      </c>
    </row>
    <row r="16" spans="1:18" s="23" customFormat="1" x14ac:dyDescent="0.2">
      <c r="B16" s="36"/>
      <c r="C16" s="36"/>
      <c r="D16" s="36"/>
      <c r="E16" s="46"/>
      <c r="F16" s="36"/>
      <c r="G16" s="36"/>
      <c r="H16" s="36"/>
      <c r="I16" s="36"/>
      <c r="J16" s="36"/>
      <c r="K16" s="34"/>
      <c r="L16" s="34"/>
      <c r="M16" s="34"/>
      <c r="N16" s="45"/>
      <c r="O16" s="47"/>
      <c r="P16" s="47"/>
      <c r="Q16" s="47"/>
      <c r="R16" s="51"/>
    </row>
    <row r="17" spans="1:18" x14ac:dyDescent="0.2">
      <c r="A17" s="1" t="s">
        <v>108</v>
      </c>
      <c r="D17" s="34"/>
      <c r="G17" s="36"/>
      <c r="J17" s="34"/>
      <c r="O17" s="44"/>
      <c r="P17" s="44"/>
      <c r="Q17" s="44"/>
      <c r="R17" s="56"/>
    </row>
    <row r="18" spans="1:18" x14ac:dyDescent="0.2">
      <c r="A18" s="1" t="s">
        <v>78</v>
      </c>
      <c r="D18" s="34"/>
      <c r="E18" s="34">
        <v>208.04</v>
      </c>
      <c r="G18" s="34"/>
      <c r="H18" s="34">
        <v>11.84</v>
      </c>
      <c r="J18" s="34"/>
      <c r="N18" s="34">
        <f>SUM(C18:M18)</f>
        <v>219.88</v>
      </c>
      <c r="O18" s="44" t="s">
        <v>68</v>
      </c>
      <c r="P18" s="44">
        <v>179.27</v>
      </c>
      <c r="Q18" s="44">
        <v>189.92</v>
      </c>
      <c r="R18" s="56">
        <v>219.88</v>
      </c>
    </row>
    <row r="19" spans="1:18" x14ac:dyDescent="0.2">
      <c r="A19" s="1" t="s">
        <v>79</v>
      </c>
      <c r="D19" s="34"/>
      <c r="G19" s="34"/>
      <c r="J19" s="34"/>
      <c r="N19" s="34">
        <f>SUM(C19:M19)</f>
        <v>0</v>
      </c>
      <c r="O19" s="44">
        <v>0</v>
      </c>
      <c r="P19" s="44">
        <v>0</v>
      </c>
      <c r="Q19" s="44">
        <v>0</v>
      </c>
      <c r="R19" s="56">
        <v>0</v>
      </c>
    </row>
    <row r="20" spans="1:18" x14ac:dyDescent="0.2">
      <c r="A20" s="1" t="s">
        <v>80</v>
      </c>
      <c r="D20" s="34"/>
      <c r="G20" s="34">
        <v>1500</v>
      </c>
      <c r="J20" s="34"/>
      <c r="N20" s="34">
        <f t="shared" si="0"/>
        <v>1500</v>
      </c>
      <c r="O20" s="44">
        <v>1500</v>
      </c>
      <c r="P20" s="44">
        <v>1500</v>
      </c>
      <c r="Q20" s="44">
        <v>1500</v>
      </c>
      <c r="R20" s="56">
        <v>1500</v>
      </c>
    </row>
    <row r="21" spans="1:18" x14ac:dyDescent="0.2">
      <c r="A21" s="1" t="s">
        <v>81</v>
      </c>
      <c r="D21" s="34"/>
      <c r="G21" s="34"/>
      <c r="J21" s="34"/>
      <c r="N21" s="34">
        <f t="shared" si="0"/>
        <v>0</v>
      </c>
      <c r="O21" s="44">
        <v>595</v>
      </c>
      <c r="P21" s="44">
        <v>0</v>
      </c>
      <c r="Q21" s="44">
        <v>0</v>
      </c>
      <c r="R21" s="56">
        <v>0</v>
      </c>
    </row>
    <row r="22" spans="1:18" x14ac:dyDescent="0.2">
      <c r="A22" s="1" t="s">
        <v>107</v>
      </c>
      <c r="D22" s="34"/>
      <c r="G22" s="34"/>
      <c r="J22" s="34"/>
      <c r="N22" s="34">
        <f t="shared" si="0"/>
        <v>0</v>
      </c>
      <c r="O22" s="44">
        <v>500</v>
      </c>
      <c r="P22" s="44">
        <v>0</v>
      </c>
      <c r="Q22" s="44">
        <v>1202.6399999999999</v>
      </c>
      <c r="R22" s="56">
        <v>0</v>
      </c>
    </row>
    <row r="23" spans="1:18" x14ac:dyDescent="0.2">
      <c r="A23" s="1" t="s">
        <v>49</v>
      </c>
      <c r="D23" s="34"/>
      <c r="G23" s="34"/>
      <c r="J23" s="34"/>
      <c r="N23" s="34">
        <f t="shared" si="0"/>
        <v>0</v>
      </c>
      <c r="O23" s="44">
        <v>0</v>
      </c>
      <c r="P23" s="44">
        <v>0</v>
      </c>
      <c r="Q23" s="44">
        <v>1393.44</v>
      </c>
      <c r="R23" s="56">
        <v>0</v>
      </c>
    </row>
    <row r="24" spans="1:18" s="23" customFormat="1" x14ac:dyDescent="0.2">
      <c r="A24" s="23" t="s">
        <v>115</v>
      </c>
      <c r="B24" s="36">
        <f t="shared" ref="B24:J24" si="2">SUM(B18:B23)</f>
        <v>0</v>
      </c>
      <c r="C24" s="36">
        <f t="shared" si="2"/>
        <v>0</v>
      </c>
      <c r="D24" s="36">
        <f t="shared" si="2"/>
        <v>0</v>
      </c>
      <c r="E24" s="36">
        <f t="shared" si="2"/>
        <v>208.04</v>
      </c>
      <c r="F24" s="36">
        <f t="shared" si="2"/>
        <v>0</v>
      </c>
      <c r="G24" s="36">
        <f t="shared" si="2"/>
        <v>1500</v>
      </c>
      <c r="H24" s="36">
        <f t="shared" si="2"/>
        <v>11.84</v>
      </c>
      <c r="I24" s="36">
        <f t="shared" si="2"/>
        <v>0</v>
      </c>
      <c r="J24" s="36">
        <f t="shared" si="2"/>
        <v>0</v>
      </c>
      <c r="K24" s="34"/>
      <c r="L24" s="34"/>
      <c r="M24" s="34"/>
      <c r="N24" s="36">
        <f>SUM(N18:N23)</f>
        <v>1719.88</v>
      </c>
      <c r="O24" s="47">
        <v>2795</v>
      </c>
      <c r="P24" s="47">
        <v>1679.27</v>
      </c>
      <c r="Q24" s="47">
        <v>4286</v>
      </c>
      <c r="R24" s="57">
        <v>1719.88</v>
      </c>
    </row>
    <row r="25" spans="1:18" s="23" customFormat="1" x14ac:dyDescent="0.2">
      <c r="B25" s="36"/>
      <c r="C25" s="36"/>
      <c r="D25" s="36"/>
      <c r="E25" s="36"/>
      <c r="F25" s="36"/>
      <c r="G25" s="36"/>
      <c r="H25" s="36"/>
      <c r="I25" s="36"/>
      <c r="J25" s="36"/>
      <c r="K25" s="34"/>
      <c r="L25" s="34"/>
      <c r="M25" s="34"/>
      <c r="N25" s="36"/>
      <c r="O25" s="47"/>
      <c r="P25" s="47"/>
      <c r="Q25" s="47"/>
      <c r="R25" s="57"/>
    </row>
    <row r="26" spans="1:18" x14ac:dyDescent="0.2">
      <c r="A26" s="1" t="s">
        <v>109</v>
      </c>
      <c r="B26" s="34" t="s">
        <v>67</v>
      </c>
      <c r="C26" s="34" t="s">
        <v>67</v>
      </c>
      <c r="D26" s="36"/>
      <c r="E26" s="48"/>
      <c r="F26" s="48"/>
      <c r="G26" s="48"/>
      <c r="H26" s="48"/>
      <c r="I26" s="48"/>
      <c r="J26" s="48"/>
      <c r="N26" s="48"/>
      <c r="O26" s="44"/>
      <c r="P26" s="44" t="s">
        <v>67</v>
      </c>
      <c r="Q26" s="44" t="s">
        <v>67</v>
      </c>
      <c r="R26" s="56"/>
    </row>
    <row r="27" spans="1:18" x14ac:dyDescent="0.2">
      <c r="A27" s="1" t="s">
        <v>83</v>
      </c>
      <c r="B27" s="34" t="s">
        <v>67</v>
      </c>
      <c r="C27" s="34" t="s">
        <v>67</v>
      </c>
      <c r="D27" s="34">
        <f>846.08+857.58</f>
        <v>1703.66</v>
      </c>
      <c r="E27" s="49"/>
      <c r="F27" s="49"/>
      <c r="G27" s="49"/>
      <c r="H27" s="49">
        <v>857.58</v>
      </c>
      <c r="I27" s="49"/>
      <c r="J27" s="49"/>
      <c r="N27" s="34">
        <f>SUM(C27:M27)</f>
        <v>2561.2400000000002</v>
      </c>
      <c r="O27" s="44">
        <v>4000</v>
      </c>
      <c r="P27" s="44">
        <v>3052.73</v>
      </c>
      <c r="Q27" s="44">
        <v>2926.02</v>
      </c>
      <c r="R27" s="56">
        <v>2561.2399999999998</v>
      </c>
    </row>
    <row r="28" spans="1:18" x14ac:dyDescent="0.2">
      <c r="A28" s="1" t="s">
        <v>84</v>
      </c>
      <c r="B28" s="34" t="s">
        <v>67</v>
      </c>
      <c r="C28" s="34" t="s">
        <v>67</v>
      </c>
      <c r="D28" s="36"/>
      <c r="E28" s="48"/>
      <c r="F28" s="48"/>
      <c r="G28" s="48"/>
      <c r="H28" s="48"/>
      <c r="I28" s="48"/>
      <c r="J28" s="48"/>
      <c r="N28" s="34">
        <f t="shared" si="0"/>
        <v>0</v>
      </c>
      <c r="O28" s="44">
        <v>1200</v>
      </c>
      <c r="P28" s="44">
        <v>1120</v>
      </c>
      <c r="Q28" s="44">
        <v>559.4</v>
      </c>
      <c r="R28" s="56">
        <v>0</v>
      </c>
    </row>
    <row r="29" spans="1:18" x14ac:dyDescent="0.2">
      <c r="A29" s="1" t="s">
        <v>110</v>
      </c>
      <c r="B29" s="34" t="s">
        <v>67</v>
      </c>
      <c r="C29" s="34" t="s">
        <v>67</v>
      </c>
      <c r="D29" s="34" t="s">
        <v>67</v>
      </c>
      <c r="E29" s="49" t="s">
        <v>67</v>
      </c>
      <c r="F29" s="49" t="s">
        <v>67</v>
      </c>
      <c r="G29" s="49" t="s">
        <v>67</v>
      </c>
      <c r="H29" s="49">
        <v>50</v>
      </c>
      <c r="I29" s="49" t="s">
        <v>67</v>
      </c>
      <c r="J29" s="49" t="s">
        <v>67</v>
      </c>
      <c r="N29" s="34">
        <f t="shared" si="0"/>
        <v>50</v>
      </c>
      <c r="O29" s="44">
        <v>300</v>
      </c>
      <c r="P29" s="44">
        <v>101.9</v>
      </c>
      <c r="Q29" s="44">
        <v>60</v>
      </c>
      <c r="R29" s="56">
        <v>50</v>
      </c>
    </row>
    <row r="30" spans="1:18" x14ac:dyDescent="0.2">
      <c r="A30" s="1" t="s">
        <v>85</v>
      </c>
      <c r="B30" s="34" t="s">
        <v>67</v>
      </c>
      <c r="C30" s="34" t="s">
        <v>67</v>
      </c>
      <c r="D30" s="34"/>
      <c r="E30" s="35"/>
      <c r="F30" s="35"/>
      <c r="H30" s="35"/>
      <c r="I30" s="35"/>
      <c r="N30" s="34">
        <f t="shared" si="0"/>
        <v>0</v>
      </c>
      <c r="O30" s="44">
        <v>75</v>
      </c>
      <c r="P30" s="44">
        <v>0</v>
      </c>
      <c r="Q30" s="44">
        <v>0</v>
      </c>
      <c r="R30" s="56">
        <v>0</v>
      </c>
    </row>
    <row r="31" spans="1:18" s="23" customFormat="1" x14ac:dyDescent="0.2">
      <c r="A31" s="23" t="s">
        <v>114</v>
      </c>
      <c r="B31" s="36">
        <f>SUM(B27:B30)</f>
        <v>0</v>
      </c>
      <c r="C31" s="36">
        <f t="shared" ref="C31:J31" si="3">SUM(C27:C30)</f>
        <v>0</v>
      </c>
      <c r="D31" s="36">
        <f t="shared" si="3"/>
        <v>1703.66</v>
      </c>
      <c r="E31" s="36">
        <f t="shared" si="3"/>
        <v>0</v>
      </c>
      <c r="F31" s="36">
        <f t="shared" si="3"/>
        <v>0</v>
      </c>
      <c r="G31" s="36">
        <f t="shared" si="3"/>
        <v>0</v>
      </c>
      <c r="H31" s="36">
        <f t="shared" si="3"/>
        <v>907.58</v>
      </c>
      <c r="I31" s="36">
        <f t="shared" si="3"/>
        <v>0</v>
      </c>
      <c r="J31" s="36">
        <f t="shared" si="3"/>
        <v>0</v>
      </c>
      <c r="K31" s="34"/>
      <c r="L31" s="34"/>
      <c r="M31" s="34"/>
      <c r="N31" s="36">
        <f>SUM(N27:N30)</f>
        <v>2611.2400000000002</v>
      </c>
      <c r="O31" s="47">
        <v>5575</v>
      </c>
      <c r="P31" s="47">
        <v>4274.6299999999992</v>
      </c>
      <c r="Q31" s="47">
        <v>3545.42</v>
      </c>
      <c r="R31" s="57">
        <v>2611.2399999999998</v>
      </c>
    </row>
    <row r="32" spans="1:18" s="23" customFormat="1" x14ac:dyDescent="0.2">
      <c r="B32" s="34" t="s">
        <v>67</v>
      </c>
      <c r="C32" s="34" t="s">
        <v>67</v>
      </c>
      <c r="D32" s="34" t="s">
        <v>67</v>
      </c>
      <c r="E32" s="34" t="s">
        <v>67</v>
      </c>
      <c r="F32" s="34" t="s">
        <v>67</v>
      </c>
      <c r="G32" s="34" t="s">
        <v>67</v>
      </c>
      <c r="H32" s="34" t="s">
        <v>67</v>
      </c>
      <c r="I32" s="34" t="s">
        <v>67</v>
      </c>
      <c r="J32" s="34" t="s">
        <v>67</v>
      </c>
      <c r="K32" s="34"/>
      <c r="L32" s="34"/>
      <c r="M32" s="34"/>
      <c r="N32" s="36"/>
      <c r="O32" s="47"/>
      <c r="P32" s="47"/>
      <c r="Q32" s="47"/>
      <c r="R32" s="57"/>
    </row>
    <row r="33" spans="1:18" x14ac:dyDescent="0.2">
      <c r="A33" s="23" t="s">
        <v>113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O33" s="44">
        <v>75</v>
      </c>
      <c r="P33" s="44">
        <v>0</v>
      </c>
      <c r="Q33" s="44">
        <v>0</v>
      </c>
      <c r="R33" s="56">
        <v>0</v>
      </c>
    </row>
    <row r="34" spans="1:18" x14ac:dyDescent="0.2">
      <c r="D34" s="34"/>
      <c r="G34" s="34"/>
      <c r="J34" s="34"/>
      <c r="O34" s="44"/>
      <c r="P34" s="44"/>
      <c r="Q34" s="44"/>
      <c r="R34" s="56"/>
    </row>
    <row r="35" spans="1:18" x14ac:dyDescent="0.2">
      <c r="A35" s="1" t="s">
        <v>111</v>
      </c>
      <c r="D35" s="34"/>
      <c r="G35" s="34"/>
      <c r="J35" s="34"/>
      <c r="O35" s="44"/>
      <c r="P35" s="44"/>
      <c r="Q35" s="44"/>
      <c r="R35" s="56"/>
    </row>
    <row r="36" spans="1:18" x14ac:dyDescent="0.2">
      <c r="A36" s="1" t="s">
        <v>124</v>
      </c>
      <c r="D36" s="34"/>
      <c r="G36" s="34"/>
      <c r="J36" s="34"/>
      <c r="O36" s="44">
        <v>0</v>
      </c>
      <c r="P36" s="44">
        <v>0</v>
      </c>
      <c r="Q36" s="44">
        <v>1000</v>
      </c>
      <c r="R36" s="56">
        <v>0</v>
      </c>
    </row>
    <row r="37" spans="1:18" x14ac:dyDescent="0.2">
      <c r="A37" s="1" t="s">
        <v>125</v>
      </c>
      <c r="B37" s="36"/>
      <c r="C37" s="36"/>
      <c r="D37" s="36"/>
      <c r="E37" s="36"/>
      <c r="F37" s="36"/>
      <c r="G37" s="36"/>
      <c r="H37" s="36"/>
      <c r="I37" s="36"/>
      <c r="J37" s="36"/>
      <c r="O37" s="44">
        <v>0</v>
      </c>
      <c r="P37" s="44">
        <v>0</v>
      </c>
      <c r="Q37" s="44">
        <v>0</v>
      </c>
      <c r="R37" s="56">
        <v>0</v>
      </c>
    </row>
    <row r="38" spans="1:18" x14ac:dyDescent="0.2">
      <c r="A38" s="1" t="s">
        <v>126</v>
      </c>
      <c r="D38" s="34"/>
      <c r="G38" s="34"/>
      <c r="J38" s="34"/>
      <c r="O38" s="44">
        <v>1500</v>
      </c>
      <c r="P38" s="44">
        <v>0</v>
      </c>
      <c r="Q38" s="44">
        <v>175.38</v>
      </c>
      <c r="R38" s="56">
        <v>0</v>
      </c>
    </row>
    <row r="39" spans="1:18" s="23" customFormat="1" x14ac:dyDescent="0.2">
      <c r="A39" s="23" t="s">
        <v>112</v>
      </c>
      <c r="B39" s="50">
        <f>SUM(B36:B38)</f>
        <v>0</v>
      </c>
      <c r="C39" s="50">
        <f t="shared" ref="C39:J39" si="4">SUM(C36:C38)</f>
        <v>0</v>
      </c>
      <c r="D39" s="50">
        <f t="shared" si="4"/>
        <v>0</v>
      </c>
      <c r="E39" s="50">
        <f t="shared" si="4"/>
        <v>0</v>
      </c>
      <c r="F39" s="50">
        <f t="shared" si="4"/>
        <v>0</v>
      </c>
      <c r="G39" s="50">
        <f t="shared" si="4"/>
        <v>0</v>
      </c>
      <c r="H39" s="50">
        <f t="shared" si="4"/>
        <v>0</v>
      </c>
      <c r="I39" s="50">
        <f t="shared" si="4"/>
        <v>0</v>
      </c>
      <c r="J39" s="50">
        <f t="shared" si="4"/>
        <v>0</v>
      </c>
      <c r="K39" s="34"/>
      <c r="L39" s="34"/>
      <c r="M39" s="34"/>
      <c r="N39" s="50">
        <f>SUM(N36:N38)</f>
        <v>0</v>
      </c>
      <c r="O39" s="47">
        <v>1575</v>
      </c>
      <c r="P39" s="47">
        <v>0</v>
      </c>
      <c r="Q39" s="47">
        <v>1175.3800000000001</v>
      </c>
      <c r="R39" s="57">
        <v>0</v>
      </c>
    </row>
    <row r="40" spans="1:18" x14ac:dyDescent="0.2">
      <c r="D40" s="48"/>
      <c r="E40" s="48"/>
      <c r="F40" s="48"/>
      <c r="G40" s="48"/>
      <c r="H40" s="48"/>
      <c r="I40" s="48"/>
      <c r="J40" s="48"/>
      <c r="Q40" s="37" t="s">
        <v>67</v>
      </c>
      <c r="R40" s="58"/>
    </row>
    <row r="41" spans="1:18" x14ac:dyDescent="0.2">
      <c r="A41" s="1" t="s">
        <v>405</v>
      </c>
      <c r="D41" s="48"/>
      <c r="E41" s="48"/>
      <c r="F41" s="48"/>
      <c r="G41" s="48"/>
      <c r="H41" s="48"/>
      <c r="I41" s="48"/>
      <c r="J41" s="48"/>
      <c r="R41" s="58"/>
    </row>
    <row r="42" spans="1:18" x14ac:dyDescent="0.2">
      <c r="A42" s="1" t="s">
        <v>127</v>
      </c>
      <c r="D42" s="34"/>
      <c r="G42" s="34"/>
      <c r="J42" s="34"/>
      <c r="N42" s="34">
        <f t="shared" si="0"/>
        <v>0</v>
      </c>
      <c r="O42" s="44">
        <v>100</v>
      </c>
      <c r="P42" s="44">
        <v>0</v>
      </c>
      <c r="Q42" s="44">
        <v>907.5</v>
      </c>
      <c r="R42" s="56">
        <v>0</v>
      </c>
    </row>
    <row r="43" spans="1:18" x14ac:dyDescent="0.2">
      <c r="A43" s="1" t="s">
        <v>128</v>
      </c>
      <c r="D43" s="34"/>
      <c r="E43" s="34">
        <v>33.590000000000003</v>
      </c>
      <c r="G43" s="34"/>
      <c r="J43" s="34"/>
      <c r="N43" s="34">
        <f t="shared" si="0"/>
        <v>33.590000000000003</v>
      </c>
      <c r="O43" s="44">
        <v>150</v>
      </c>
      <c r="P43" s="44">
        <v>60</v>
      </c>
      <c r="Q43" s="44">
        <v>148.6</v>
      </c>
      <c r="R43" s="56">
        <v>33.590000000000003</v>
      </c>
    </row>
    <row r="44" spans="1:18" x14ac:dyDescent="0.2">
      <c r="A44" s="1" t="s">
        <v>129</v>
      </c>
      <c r="D44" s="34"/>
      <c r="E44" s="34">
        <v>744</v>
      </c>
      <c r="G44" s="34"/>
      <c r="J44" s="34"/>
      <c r="N44" s="34">
        <f t="shared" si="0"/>
        <v>744</v>
      </c>
      <c r="O44" s="44">
        <v>750</v>
      </c>
      <c r="P44" s="44">
        <v>744</v>
      </c>
      <c r="Q44" s="44">
        <v>744</v>
      </c>
      <c r="R44" s="56">
        <v>744</v>
      </c>
    </row>
    <row r="45" spans="1:18" x14ac:dyDescent="0.2">
      <c r="A45" s="1" t="s">
        <v>130</v>
      </c>
      <c r="D45" s="34"/>
      <c r="G45" s="34">
        <v>223.25</v>
      </c>
      <c r="J45" s="34"/>
      <c r="N45" s="34">
        <f t="shared" si="0"/>
        <v>223.25</v>
      </c>
      <c r="O45" s="44">
        <v>300</v>
      </c>
      <c r="P45" s="44">
        <v>221.55</v>
      </c>
      <c r="Q45" s="44">
        <v>406.65</v>
      </c>
      <c r="R45" s="56">
        <v>223.25</v>
      </c>
    </row>
    <row r="46" spans="1:18" x14ac:dyDescent="0.2">
      <c r="A46" s="1" t="s">
        <v>407</v>
      </c>
      <c r="D46" s="34"/>
      <c r="G46" s="34"/>
      <c r="J46" s="34"/>
      <c r="O46" s="44"/>
      <c r="P46" s="44"/>
      <c r="Q46" s="44"/>
      <c r="R46" s="56"/>
    </row>
    <row r="47" spans="1:18" s="23" customFormat="1" x14ac:dyDescent="0.2">
      <c r="A47" s="23" t="s">
        <v>406</v>
      </c>
      <c r="B47" s="36">
        <f t="shared" ref="B47:J47" si="5">SUM(B42:B45)</f>
        <v>0</v>
      </c>
      <c r="C47" s="36">
        <f t="shared" si="5"/>
        <v>0</v>
      </c>
      <c r="D47" s="36">
        <f t="shared" si="5"/>
        <v>0</v>
      </c>
      <c r="E47" s="36">
        <f t="shared" si="5"/>
        <v>777.59</v>
      </c>
      <c r="F47" s="36">
        <f t="shared" si="5"/>
        <v>0</v>
      </c>
      <c r="G47" s="36">
        <f t="shared" si="5"/>
        <v>223.25</v>
      </c>
      <c r="H47" s="36">
        <f t="shared" si="5"/>
        <v>0</v>
      </c>
      <c r="I47" s="36">
        <f t="shared" si="5"/>
        <v>0</v>
      </c>
      <c r="J47" s="36">
        <f t="shared" si="5"/>
        <v>0</v>
      </c>
      <c r="K47" s="34"/>
      <c r="L47" s="34"/>
      <c r="M47" s="34"/>
      <c r="N47" s="36">
        <f>SUM(N42:N45)</f>
        <v>1000.84</v>
      </c>
      <c r="O47" s="47">
        <v>1300</v>
      </c>
      <c r="P47" s="47">
        <v>1025.55</v>
      </c>
      <c r="Q47" s="47">
        <v>2206.75</v>
      </c>
      <c r="R47" s="57">
        <v>1000.84</v>
      </c>
    </row>
    <row r="48" spans="1:18" x14ac:dyDescent="0.2">
      <c r="D48" s="49"/>
      <c r="E48" s="49"/>
      <c r="J48" s="34" t="s">
        <v>67</v>
      </c>
      <c r="N48" s="34">
        <f t="shared" si="0"/>
        <v>0</v>
      </c>
      <c r="O48" s="44"/>
      <c r="P48" s="44"/>
      <c r="Q48" s="44" t="s">
        <v>67</v>
      </c>
      <c r="R48" s="56"/>
    </row>
    <row r="49" spans="1:18" x14ac:dyDescent="0.2">
      <c r="A49" s="1" t="s">
        <v>116</v>
      </c>
      <c r="D49" s="49"/>
      <c r="E49" s="49"/>
      <c r="J49" s="34"/>
      <c r="O49" s="44"/>
      <c r="P49" s="44"/>
      <c r="Q49" s="44"/>
      <c r="R49" s="56"/>
    </row>
    <row r="50" spans="1:18" x14ac:dyDescent="0.2">
      <c r="A50" s="1" t="s">
        <v>117</v>
      </c>
      <c r="D50" s="34">
        <v>25</v>
      </c>
      <c r="G50" s="34"/>
      <c r="J50" s="34"/>
      <c r="N50" s="34">
        <f t="shared" si="0"/>
        <v>25</v>
      </c>
      <c r="O50" s="44">
        <v>25</v>
      </c>
      <c r="P50" s="44">
        <v>25</v>
      </c>
      <c r="Q50" s="44">
        <v>25</v>
      </c>
      <c r="R50" s="56">
        <v>25</v>
      </c>
    </row>
    <row r="51" spans="1:18" x14ac:dyDescent="0.2">
      <c r="A51" s="1" t="s">
        <v>118</v>
      </c>
      <c r="C51" s="34">
        <v>500</v>
      </c>
      <c r="D51" s="34"/>
      <c r="G51" s="34"/>
      <c r="J51" s="34"/>
      <c r="N51" s="34">
        <f t="shared" si="0"/>
        <v>500</v>
      </c>
      <c r="O51" s="44">
        <v>500</v>
      </c>
      <c r="P51" s="44">
        <v>500</v>
      </c>
      <c r="Q51" s="44">
        <v>1000</v>
      </c>
      <c r="R51" s="56">
        <v>500</v>
      </c>
    </row>
    <row r="52" spans="1:18" x14ac:dyDescent="0.2">
      <c r="A52" s="1" t="s">
        <v>119</v>
      </c>
      <c r="D52" s="34"/>
      <c r="G52" s="34"/>
      <c r="J52" s="34"/>
      <c r="N52" s="34">
        <f t="shared" si="0"/>
        <v>0</v>
      </c>
      <c r="O52" s="44">
        <v>0</v>
      </c>
      <c r="P52" s="44">
        <v>0</v>
      </c>
      <c r="Q52" s="44">
        <v>0</v>
      </c>
      <c r="R52" s="56">
        <v>0</v>
      </c>
    </row>
    <row r="53" spans="1:18" x14ac:dyDescent="0.2">
      <c r="A53" s="1" t="s">
        <v>120</v>
      </c>
      <c r="D53" s="34"/>
      <c r="G53" s="34"/>
      <c r="J53" s="34"/>
      <c r="N53" s="34">
        <f t="shared" si="0"/>
        <v>0</v>
      </c>
      <c r="O53" s="44">
        <v>0</v>
      </c>
      <c r="P53" s="44">
        <v>0</v>
      </c>
      <c r="Q53" s="44">
        <v>0</v>
      </c>
      <c r="R53" s="56">
        <v>0</v>
      </c>
    </row>
    <row r="54" spans="1:18" x14ac:dyDescent="0.2">
      <c r="A54" s="1" t="s">
        <v>402</v>
      </c>
      <c r="D54" s="34"/>
      <c r="G54" s="34"/>
      <c r="J54" s="34"/>
      <c r="M54" s="45">
        <v>964.8</v>
      </c>
      <c r="N54" s="34">
        <f t="shared" si="0"/>
        <v>964.8</v>
      </c>
      <c r="O54" s="44">
        <v>750</v>
      </c>
      <c r="P54" s="44">
        <v>1228.5</v>
      </c>
      <c r="Q54" s="44">
        <v>823</v>
      </c>
      <c r="R54" s="56">
        <v>0</v>
      </c>
    </row>
    <row r="55" spans="1:18" x14ac:dyDescent="0.2">
      <c r="A55" s="1" t="s">
        <v>121</v>
      </c>
      <c r="C55" s="34">
        <v>3000</v>
      </c>
      <c r="D55" s="34"/>
      <c r="G55" s="34"/>
      <c r="J55" s="34"/>
      <c r="N55" s="34">
        <f t="shared" si="0"/>
        <v>3000</v>
      </c>
      <c r="O55" s="44">
        <v>3000</v>
      </c>
      <c r="P55" s="44">
        <v>0</v>
      </c>
      <c r="Q55" s="44">
        <v>0</v>
      </c>
      <c r="R55" s="56">
        <v>3000</v>
      </c>
    </row>
    <row r="56" spans="1:18" x14ac:dyDescent="0.2">
      <c r="A56" s="1" t="s">
        <v>5</v>
      </c>
      <c r="B56" s="36"/>
      <c r="C56" s="34">
        <v>500</v>
      </c>
      <c r="D56" s="36"/>
      <c r="E56" s="36"/>
      <c r="F56" s="36"/>
      <c r="G56" s="36"/>
      <c r="H56" s="36"/>
      <c r="I56" s="36"/>
      <c r="J56" s="36"/>
      <c r="M56" s="45">
        <v>500</v>
      </c>
      <c r="N56" s="34">
        <f t="shared" si="0"/>
        <v>1000</v>
      </c>
      <c r="O56" s="44">
        <v>1000</v>
      </c>
      <c r="P56" s="44">
        <v>2600</v>
      </c>
      <c r="Q56" s="44">
        <v>3350</v>
      </c>
      <c r="R56" s="56">
        <v>500</v>
      </c>
    </row>
    <row r="57" spans="1:18" s="23" customFormat="1" x14ac:dyDescent="0.2">
      <c r="A57" s="23" t="s">
        <v>122</v>
      </c>
      <c r="B57" s="36">
        <f t="shared" ref="B57:J57" si="6">SUM(B50:B56)</f>
        <v>0</v>
      </c>
      <c r="C57" s="36">
        <f t="shared" si="6"/>
        <v>4000</v>
      </c>
      <c r="D57" s="36">
        <f t="shared" si="6"/>
        <v>25</v>
      </c>
      <c r="E57" s="36">
        <f t="shared" si="6"/>
        <v>0</v>
      </c>
      <c r="F57" s="36">
        <f t="shared" si="6"/>
        <v>0</v>
      </c>
      <c r="G57" s="36">
        <f t="shared" si="6"/>
        <v>0</v>
      </c>
      <c r="H57" s="36">
        <f t="shared" si="6"/>
        <v>0</v>
      </c>
      <c r="I57" s="36">
        <f t="shared" si="6"/>
        <v>0</v>
      </c>
      <c r="J57" s="36">
        <f t="shared" si="6"/>
        <v>0</v>
      </c>
      <c r="K57" s="34"/>
      <c r="L57" s="34"/>
      <c r="M57" s="34"/>
      <c r="N57" s="36">
        <f>SUM(N50:N56)</f>
        <v>5489.8</v>
      </c>
      <c r="O57" s="47">
        <v>5275</v>
      </c>
      <c r="P57" s="47">
        <v>4353.5</v>
      </c>
      <c r="Q57" s="47">
        <v>5198</v>
      </c>
      <c r="R57" s="57">
        <v>4025</v>
      </c>
    </row>
    <row r="58" spans="1:18" s="23" customFormat="1" x14ac:dyDescent="0.2">
      <c r="B58" s="36"/>
      <c r="C58" s="34"/>
      <c r="D58" s="49"/>
      <c r="E58" s="49"/>
      <c r="F58" s="36"/>
      <c r="G58" s="34"/>
      <c r="H58" s="36"/>
      <c r="I58" s="36"/>
      <c r="J58" s="36"/>
      <c r="K58" s="34"/>
      <c r="L58" s="34"/>
      <c r="M58" s="34"/>
      <c r="N58" s="34"/>
      <c r="O58" s="47"/>
      <c r="P58" s="47"/>
      <c r="Q58" s="47"/>
      <c r="R58" s="57"/>
    </row>
    <row r="59" spans="1:18" s="23" customFormat="1" x14ac:dyDescent="0.2">
      <c r="A59" s="23" t="s">
        <v>51</v>
      </c>
      <c r="B59" s="36">
        <f>SUM(B24+B31+B33+B39+B47+B57)</f>
        <v>0</v>
      </c>
      <c r="C59" s="36">
        <f t="shared" ref="C59:J59" si="7">SUM(C24+C31+C33+C39+C47+C57)</f>
        <v>4000</v>
      </c>
      <c r="D59" s="36">
        <f t="shared" si="7"/>
        <v>1728.66</v>
      </c>
      <c r="E59" s="36">
        <f t="shared" si="7"/>
        <v>985.63</v>
      </c>
      <c r="F59" s="36">
        <f t="shared" si="7"/>
        <v>0</v>
      </c>
      <c r="G59" s="36">
        <f t="shared" si="7"/>
        <v>1723.25</v>
      </c>
      <c r="H59" s="36">
        <f t="shared" si="7"/>
        <v>919.42000000000007</v>
      </c>
      <c r="I59" s="36">
        <f t="shared" si="7"/>
        <v>0</v>
      </c>
      <c r="J59" s="36">
        <f t="shared" si="7"/>
        <v>0</v>
      </c>
      <c r="K59" s="34"/>
      <c r="L59" s="34"/>
      <c r="M59" s="34"/>
      <c r="N59" s="36">
        <f>SUM(N24+N31+N33+N39+N47+N57)</f>
        <v>10821.760000000002</v>
      </c>
      <c r="O59" s="47">
        <v>16520</v>
      </c>
      <c r="P59" s="47">
        <v>11332.95</v>
      </c>
      <c r="Q59" s="47">
        <v>16411.55</v>
      </c>
      <c r="R59" s="57">
        <v>9356.9599999999991</v>
      </c>
    </row>
    <row r="60" spans="1:18" x14ac:dyDescent="0.2">
      <c r="B60" s="41"/>
      <c r="D60" s="48"/>
      <c r="E60" s="48"/>
      <c r="F60" s="50"/>
      <c r="G60" s="50"/>
      <c r="J60" s="34"/>
      <c r="N60" s="34">
        <f t="shared" si="0"/>
        <v>0</v>
      </c>
      <c r="O60" s="44"/>
      <c r="P60" s="44"/>
      <c r="Q60" s="44" t="s">
        <v>67</v>
      </c>
      <c r="R60" s="56"/>
    </row>
    <row r="61" spans="1:18" x14ac:dyDescent="0.2">
      <c r="A61" s="23" t="s">
        <v>123</v>
      </c>
      <c r="B61" s="36"/>
      <c r="C61" s="36"/>
      <c r="D61" s="48"/>
      <c r="E61" s="48"/>
      <c r="F61" s="36"/>
      <c r="G61" s="36"/>
      <c r="H61" s="36"/>
      <c r="I61" s="36"/>
      <c r="J61" s="36"/>
      <c r="N61" s="34">
        <f t="shared" si="0"/>
        <v>0</v>
      </c>
      <c r="O61" s="44"/>
      <c r="P61" s="44"/>
      <c r="Q61" s="44"/>
      <c r="R61" s="56"/>
    </row>
    <row r="62" spans="1:18" x14ac:dyDescent="0.2">
      <c r="A62" s="23" t="s">
        <v>77</v>
      </c>
      <c r="B62" s="36">
        <v>0</v>
      </c>
      <c r="C62" s="47">
        <f t="shared" ref="C62:J62" si="8">SUM(C15)</f>
        <v>1046.75</v>
      </c>
      <c r="D62" s="47">
        <f t="shared" si="8"/>
        <v>454.85</v>
      </c>
      <c r="E62" s="47">
        <f t="shared" si="8"/>
        <v>3208.8</v>
      </c>
      <c r="F62" s="47">
        <f t="shared" si="8"/>
        <v>3740.64</v>
      </c>
      <c r="G62" s="47">
        <f t="shared" si="8"/>
        <v>101.96</v>
      </c>
      <c r="H62" s="47">
        <f t="shared" si="8"/>
        <v>375.31</v>
      </c>
      <c r="I62" s="47">
        <f t="shared" si="8"/>
        <v>641.92000000000007</v>
      </c>
      <c r="J62" s="47">
        <f t="shared" si="8"/>
        <v>449.51</v>
      </c>
      <c r="N62" s="51">
        <f>SUM(N15)</f>
        <v>10019.739999999998</v>
      </c>
      <c r="O62" s="44">
        <v>18710</v>
      </c>
      <c r="P62" s="44">
        <v>12362.57</v>
      </c>
      <c r="Q62" s="44">
        <v>26951.58</v>
      </c>
      <c r="R62" s="45">
        <v>10017.769999999999</v>
      </c>
    </row>
    <row r="63" spans="1:18" x14ac:dyDescent="0.2">
      <c r="A63" s="23" t="s">
        <v>51</v>
      </c>
      <c r="B63" s="36">
        <v>0</v>
      </c>
      <c r="C63" s="47">
        <f>SUM(C57)</f>
        <v>4000</v>
      </c>
      <c r="D63" s="47">
        <f t="shared" ref="D63:J63" si="9">SUM(D59)</f>
        <v>1728.66</v>
      </c>
      <c r="E63" s="47">
        <f t="shared" si="9"/>
        <v>985.63</v>
      </c>
      <c r="F63" s="47">
        <f t="shared" si="9"/>
        <v>0</v>
      </c>
      <c r="G63" s="47">
        <f t="shared" si="9"/>
        <v>1723.25</v>
      </c>
      <c r="H63" s="47">
        <f t="shared" si="9"/>
        <v>919.42000000000007</v>
      </c>
      <c r="I63" s="47">
        <f t="shared" si="9"/>
        <v>0</v>
      </c>
      <c r="J63" s="47">
        <f t="shared" si="9"/>
        <v>0</v>
      </c>
      <c r="N63" s="47">
        <f>SUM(N59)</f>
        <v>10821.760000000002</v>
      </c>
      <c r="O63" s="44">
        <v>16520</v>
      </c>
      <c r="P63" s="44">
        <v>11332.95</v>
      </c>
      <c r="Q63" s="44">
        <v>16411.55</v>
      </c>
      <c r="R63" s="56">
        <v>9356.9599999999991</v>
      </c>
    </row>
    <row r="64" spans="1:18" x14ac:dyDescent="0.2">
      <c r="A64" s="23" t="s">
        <v>103</v>
      </c>
      <c r="B64" s="36">
        <f t="shared" ref="B64:J64" si="10">SUM(B62-B63)</f>
        <v>0</v>
      </c>
      <c r="C64" s="36">
        <f t="shared" si="10"/>
        <v>-2953.25</v>
      </c>
      <c r="D64" s="36">
        <f t="shared" si="10"/>
        <v>-1273.81</v>
      </c>
      <c r="E64" s="36">
        <f t="shared" si="10"/>
        <v>2223.17</v>
      </c>
      <c r="F64" s="36">
        <f t="shared" si="10"/>
        <v>3740.64</v>
      </c>
      <c r="G64" s="36">
        <f t="shared" si="10"/>
        <v>-1621.29</v>
      </c>
      <c r="H64" s="36">
        <f t="shared" si="10"/>
        <v>-544.11000000000013</v>
      </c>
      <c r="I64" s="36">
        <f t="shared" si="10"/>
        <v>641.92000000000007</v>
      </c>
      <c r="J64" s="36">
        <f t="shared" si="10"/>
        <v>449.51</v>
      </c>
      <c r="N64" s="51">
        <f>SUM(N62-N63)</f>
        <v>-802.02000000000407</v>
      </c>
      <c r="O64" s="44">
        <v>2190</v>
      </c>
      <c r="P64" s="44">
        <v>1029.619999999999</v>
      </c>
      <c r="Q64" s="44">
        <v>10540.030000000002</v>
      </c>
      <c r="R64" s="45">
        <v>660.80999999999949</v>
      </c>
    </row>
    <row r="65" spans="1:18" x14ac:dyDescent="0.2">
      <c r="A65" s="23"/>
      <c r="B65" s="36"/>
      <c r="C65" s="36"/>
      <c r="D65" s="36"/>
      <c r="E65" s="36"/>
      <c r="F65" s="36"/>
      <c r="G65" s="36"/>
      <c r="H65" s="36"/>
      <c r="I65" s="36"/>
      <c r="J65" s="36"/>
      <c r="N65" s="51"/>
      <c r="O65" s="44"/>
      <c r="P65" s="44"/>
      <c r="Q65" s="44"/>
      <c r="R65" s="45"/>
    </row>
    <row r="66" spans="1:18" x14ac:dyDescent="0.2">
      <c r="A66" s="23" t="s">
        <v>403</v>
      </c>
      <c r="D66" s="34"/>
      <c r="E66" s="43"/>
      <c r="G66" s="34"/>
      <c r="J66" s="52"/>
      <c r="R66" s="58"/>
    </row>
    <row r="67" spans="1:18" x14ac:dyDescent="0.2">
      <c r="A67" s="1" t="s">
        <v>89</v>
      </c>
      <c r="B67" s="34">
        <v>16396.96</v>
      </c>
      <c r="C67" s="34">
        <v>16396.96</v>
      </c>
      <c r="D67" s="34">
        <f t="shared" ref="D67:J67" si="11">SUM(C68)</f>
        <v>13443.71</v>
      </c>
      <c r="E67" s="43">
        <f t="shared" si="11"/>
        <v>12169.9</v>
      </c>
      <c r="F67" s="53">
        <f t="shared" si="11"/>
        <v>14393.07</v>
      </c>
      <c r="G67" s="41">
        <f t="shared" si="11"/>
        <v>18133.71</v>
      </c>
      <c r="H67" s="34">
        <f t="shared" si="11"/>
        <v>16512.419999999998</v>
      </c>
      <c r="I67" s="34">
        <f t="shared" si="11"/>
        <v>15968.309999999998</v>
      </c>
      <c r="J67" s="34">
        <f t="shared" si="11"/>
        <v>16610.229999999996</v>
      </c>
      <c r="Q67" s="54"/>
      <c r="R67" s="58"/>
    </row>
    <row r="68" spans="1:18" x14ac:dyDescent="0.2">
      <c r="A68" s="1" t="s">
        <v>90</v>
      </c>
      <c r="B68" s="51">
        <v>16396.96</v>
      </c>
      <c r="C68" s="51">
        <f t="shared" ref="C68:J68" si="12">SUM(C67+C64)</f>
        <v>13443.71</v>
      </c>
      <c r="D68" s="51">
        <f t="shared" si="12"/>
        <v>12169.9</v>
      </c>
      <c r="E68" s="51">
        <f t="shared" si="12"/>
        <v>14393.07</v>
      </c>
      <c r="F68" s="51">
        <f t="shared" si="12"/>
        <v>18133.71</v>
      </c>
      <c r="G68" s="51">
        <f t="shared" si="12"/>
        <v>16512.419999999998</v>
      </c>
      <c r="H68" s="51">
        <f t="shared" si="12"/>
        <v>15968.309999999998</v>
      </c>
      <c r="I68" s="51">
        <f t="shared" si="12"/>
        <v>16610.229999999996</v>
      </c>
      <c r="J68" s="51">
        <f t="shared" si="12"/>
        <v>17059.739999999994</v>
      </c>
      <c r="K68" s="36"/>
      <c r="L68" s="36"/>
      <c r="M68" s="36"/>
      <c r="Q68" s="54"/>
      <c r="R68" s="58"/>
    </row>
    <row r="69" spans="1:18" x14ac:dyDescent="0.2">
      <c r="B69" s="51"/>
      <c r="C69" s="51"/>
      <c r="D69" s="51"/>
      <c r="E69" s="51"/>
      <c r="F69" s="51"/>
      <c r="G69" s="51"/>
      <c r="H69" s="51"/>
      <c r="I69" s="51"/>
      <c r="J69" s="51"/>
      <c r="K69" s="36"/>
      <c r="L69" s="36"/>
      <c r="M69" s="36"/>
      <c r="Q69" s="54"/>
      <c r="R69" s="58"/>
    </row>
    <row r="70" spans="1:18" x14ac:dyDescent="0.2">
      <c r="A70" s="23" t="s">
        <v>404</v>
      </c>
      <c r="D70" s="49"/>
      <c r="G70" s="49"/>
      <c r="J70" s="49"/>
      <c r="Q70" s="37" t="s">
        <v>67</v>
      </c>
      <c r="R70" s="58"/>
    </row>
    <row r="71" spans="1:18" x14ac:dyDescent="0.2">
      <c r="A71" s="1" t="s">
        <v>69</v>
      </c>
      <c r="B71" s="34">
        <v>5773.9499999999989</v>
      </c>
      <c r="C71" s="34">
        <f>5749.91+2.87+2.2+2.13+2.2+2.08+2.2+2.15+2.11+2.04+2+2.06+2.06</f>
        <v>5776.0099999999993</v>
      </c>
      <c r="D71" s="49">
        <v>5777.83</v>
      </c>
      <c r="E71" s="43">
        <v>5779.79</v>
      </c>
      <c r="F71" s="34">
        <v>5781.69</v>
      </c>
      <c r="G71" s="34">
        <v>5783.65</v>
      </c>
      <c r="H71" s="34">
        <v>5785.55</v>
      </c>
      <c r="I71" s="34">
        <v>5787.52</v>
      </c>
      <c r="J71" s="45">
        <v>0</v>
      </c>
      <c r="R71" s="58"/>
    </row>
    <row r="72" spans="1:18" x14ac:dyDescent="0.2">
      <c r="A72" s="1" t="s">
        <v>70</v>
      </c>
      <c r="B72" s="34">
        <v>26175.449999999997</v>
      </c>
      <c r="C72" s="34">
        <f>15775.34+10363.58+3.03+0.4+3.35+3.24+3.35+3.24+3.35+3.35+5.29+3.36-2.04+3.25+3.36+3.36</f>
        <v>26178.809999999998</v>
      </c>
      <c r="D72" s="49">
        <v>26181.84</v>
      </c>
      <c r="E72" s="43">
        <v>26181.84</v>
      </c>
      <c r="F72" s="34">
        <v>26181.84</v>
      </c>
      <c r="G72" s="34">
        <v>26181.84</v>
      </c>
      <c r="H72" s="34">
        <v>26181.84</v>
      </c>
      <c r="I72" s="34">
        <v>26181.84</v>
      </c>
      <c r="J72" s="45">
        <v>0</v>
      </c>
      <c r="Q72" s="37" t="s">
        <v>67</v>
      </c>
      <c r="R72" s="58"/>
    </row>
    <row r="73" spans="1:18" x14ac:dyDescent="0.2">
      <c r="A73" s="1" t="s">
        <v>71</v>
      </c>
      <c r="B73" s="36">
        <f>SUM(B71:B72)</f>
        <v>31949.399999999994</v>
      </c>
      <c r="C73" s="36">
        <f t="shared" ref="C73:I73" si="13">SUM(C71:C72)</f>
        <v>31954.819999999996</v>
      </c>
      <c r="D73" s="36">
        <f t="shared" si="13"/>
        <v>31959.67</v>
      </c>
      <c r="E73" s="36">
        <f t="shared" si="13"/>
        <v>31961.63</v>
      </c>
      <c r="F73" s="36">
        <f t="shared" si="13"/>
        <v>31963.53</v>
      </c>
      <c r="G73" s="36">
        <f t="shared" si="13"/>
        <v>31965.489999999998</v>
      </c>
      <c r="H73" s="36">
        <f t="shared" si="13"/>
        <v>31967.39</v>
      </c>
      <c r="I73" s="36">
        <f t="shared" si="13"/>
        <v>31969.360000000001</v>
      </c>
      <c r="J73" s="45">
        <v>0</v>
      </c>
      <c r="R73" s="58"/>
    </row>
    <row r="74" spans="1:18" x14ac:dyDescent="0.2">
      <c r="D74" s="49"/>
    </row>
    <row r="75" spans="1:18" x14ac:dyDescent="0.2">
      <c r="D75" s="49"/>
    </row>
    <row r="76" spans="1:18" x14ac:dyDescent="0.2">
      <c r="D76" s="48"/>
      <c r="G76" s="34"/>
    </row>
    <row r="77" spans="1:18" x14ac:dyDescent="0.2">
      <c r="G77" s="34"/>
    </row>
    <row r="78" spans="1:18" x14ac:dyDescent="0.2">
      <c r="G78" s="53"/>
    </row>
  </sheetData>
  <pageMargins left="0.25" right="0.25" top="0.5" bottom="0.5" header="0.3" footer="0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79"/>
  <sheetViews>
    <sheetView windowProtection="1" tabSelected="1" zoomScale="110" zoomScaleNormal="110" workbookViewId="0">
      <selection activeCell="O19" sqref="O19"/>
    </sheetView>
  </sheetViews>
  <sheetFormatPr defaultRowHeight="11.25" x14ac:dyDescent="0.2"/>
  <cols>
    <col min="1" max="1" width="24.85546875" style="1" customWidth="1"/>
    <col min="2" max="4" width="8.7109375" style="199" customWidth="1"/>
    <col min="5" max="13" width="8.7109375" style="47" customWidth="1"/>
    <col min="14" max="14" width="7.7109375" style="47" customWidth="1"/>
    <col min="15" max="15" width="7.7109375" style="64" customWidth="1"/>
    <col min="16" max="16" width="7.7109375" style="47" customWidth="1"/>
    <col min="17" max="17" width="7.7109375" style="56" customWidth="1"/>
    <col min="18" max="18" width="7.7109375" style="58" customWidth="1"/>
    <col min="19" max="16384" width="9.140625" style="1"/>
  </cols>
  <sheetData>
    <row r="1" spans="1:18" x14ac:dyDescent="0.2">
      <c r="A1" s="1" t="s">
        <v>66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8"/>
      <c r="P1" s="199"/>
      <c r="Q1" s="250"/>
    </row>
    <row r="2" spans="1:18" x14ac:dyDescent="0.2">
      <c r="A2" s="1" t="s">
        <v>494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8"/>
      <c r="P2" s="199"/>
      <c r="Q2" s="250"/>
    </row>
    <row r="3" spans="1:18" x14ac:dyDescent="0.2">
      <c r="A3" s="202" t="s">
        <v>502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8"/>
      <c r="P3" s="199"/>
      <c r="Q3" s="250"/>
    </row>
    <row r="4" spans="1:18" s="33" customFormat="1" ht="22.5" x14ac:dyDescent="0.2">
      <c r="A4" s="207" t="s">
        <v>470</v>
      </c>
      <c r="B4" s="200" t="s">
        <v>91</v>
      </c>
      <c r="C4" s="200" t="s">
        <v>92</v>
      </c>
      <c r="D4" s="200" t="s">
        <v>93</v>
      </c>
      <c r="E4" s="200" t="s">
        <v>446</v>
      </c>
      <c r="F4" s="200" t="s">
        <v>95</v>
      </c>
      <c r="G4" s="200" t="s">
        <v>447</v>
      </c>
      <c r="H4" s="200" t="s">
        <v>448</v>
      </c>
      <c r="I4" s="200" t="s">
        <v>98</v>
      </c>
      <c r="J4" s="200" t="s">
        <v>449</v>
      </c>
      <c r="K4" s="200" t="s">
        <v>101</v>
      </c>
      <c r="L4" s="200" t="s">
        <v>100</v>
      </c>
      <c r="M4" s="200" t="s">
        <v>102</v>
      </c>
      <c r="N4" s="226" t="s">
        <v>496</v>
      </c>
      <c r="O4" s="203" t="s">
        <v>495</v>
      </c>
      <c r="P4" s="226" t="s">
        <v>497</v>
      </c>
      <c r="Q4" s="251" t="s">
        <v>476</v>
      </c>
      <c r="R4" s="249" t="s">
        <v>457</v>
      </c>
    </row>
    <row r="5" spans="1:18" x14ac:dyDescent="0.2">
      <c r="A5" s="1" t="s">
        <v>72</v>
      </c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8"/>
      <c r="N5" s="201">
        <f t="shared" ref="N5:N6" si="0">SUM(B5:M5)</f>
        <v>0</v>
      </c>
      <c r="O5" s="177">
        <v>3000</v>
      </c>
      <c r="P5" s="201">
        <v>1091.3800000000001</v>
      </c>
      <c r="Q5" s="233">
        <v>1459.28</v>
      </c>
      <c r="R5" s="233">
        <v>6619.46</v>
      </c>
    </row>
    <row r="6" spans="1:18" x14ac:dyDescent="0.2">
      <c r="A6" s="1" t="s">
        <v>132</v>
      </c>
      <c r="B6" s="244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  <c r="N6" s="201">
        <f t="shared" si="0"/>
        <v>0</v>
      </c>
      <c r="O6" s="177">
        <v>7500</v>
      </c>
      <c r="P6" s="201">
        <v>8800</v>
      </c>
      <c r="Q6" s="233">
        <v>6825</v>
      </c>
      <c r="R6" s="233">
        <v>7250</v>
      </c>
    </row>
    <row r="7" spans="1:18" x14ac:dyDescent="0.2">
      <c r="A7" s="1" t="s">
        <v>458</v>
      </c>
      <c r="B7" s="245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3"/>
      <c r="N7" s="201"/>
      <c r="O7" s="177"/>
      <c r="P7" s="201"/>
      <c r="Q7" s="233"/>
      <c r="R7" s="233">
        <v>44</v>
      </c>
    </row>
    <row r="8" spans="1:18" s="23" customFormat="1" x14ac:dyDescent="0.2">
      <c r="A8" s="146" t="s">
        <v>77</v>
      </c>
      <c r="B8" s="201">
        <f>SUM(B5:B7)</f>
        <v>0</v>
      </c>
      <c r="C8" s="201">
        <f t="shared" ref="C8:M8" si="1">SUM(C5:C7)</f>
        <v>0</v>
      </c>
      <c r="D8" s="201">
        <f t="shared" si="1"/>
        <v>0</v>
      </c>
      <c r="E8" s="201">
        <f t="shared" si="1"/>
        <v>0</v>
      </c>
      <c r="F8" s="201">
        <f t="shared" si="1"/>
        <v>0</v>
      </c>
      <c r="G8" s="201">
        <f t="shared" si="1"/>
        <v>0</v>
      </c>
      <c r="H8" s="201">
        <f t="shared" si="1"/>
        <v>0</v>
      </c>
      <c r="I8" s="201">
        <f t="shared" si="1"/>
        <v>0</v>
      </c>
      <c r="J8" s="201">
        <f t="shared" si="1"/>
        <v>0</v>
      </c>
      <c r="K8" s="201">
        <f t="shared" si="1"/>
        <v>0</v>
      </c>
      <c r="L8" s="201">
        <f t="shared" si="1"/>
        <v>0</v>
      </c>
      <c r="M8" s="201">
        <f t="shared" si="1"/>
        <v>0</v>
      </c>
      <c r="N8" s="201">
        <f>SUM(N5:N7)</f>
        <v>0</v>
      </c>
      <c r="O8" s="177">
        <f>SUM(O5:O7)</f>
        <v>10500</v>
      </c>
      <c r="P8" s="201">
        <f>SUM(P5:P7)</f>
        <v>9891.380000000001</v>
      </c>
      <c r="Q8" s="233">
        <f>SUM(Q5:Q7)</f>
        <v>8284.2800000000007</v>
      </c>
      <c r="R8" s="233">
        <f t="shared" ref="R8" si="2">SUM(R5:R7)</f>
        <v>13913.46</v>
      </c>
    </row>
    <row r="9" spans="1:18" x14ac:dyDescent="0.2">
      <c r="E9" s="199"/>
      <c r="F9" s="199"/>
      <c r="G9" s="199"/>
      <c r="H9" s="199"/>
      <c r="I9" s="199"/>
      <c r="J9" s="199"/>
      <c r="K9" s="199"/>
      <c r="L9" s="199"/>
      <c r="M9" s="199"/>
      <c r="N9" s="227"/>
      <c r="O9" s="205"/>
      <c r="P9" s="227"/>
      <c r="Q9" s="252"/>
    </row>
    <row r="10" spans="1:18" x14ac:dyDescent="0.2">
      <c r="A10" s="23" t="s">
        <v>471</v>
      </c>
      <c r="E10" s="199"/>
      <c r="F10" s="199"/>
      <c r="G10" s="199"/>
      <c r="H10" s="199"/>
      <c r="I10" s="199"/>
      <c r="J10" s="199"/>
      <c r="K10" s="199"/>
      <c r="L10" s="199"/>
      <c r="M10" s="199"/>
      <c r="N10" s="228"/>
      <c r="O10" s="206"/>
      <c r="P10" s="228"/>
      <c r="Q10" s="253"/>
    </row>
    <row r="11" spans="1:18" x14ac:dyDescent="0.2">
      <c r="A11" s="1" t="s">
        <v>83</v>
      </c>
      <c r="B11" s="246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8"/>
      <c r="N11" s="201">
        <f>SUM(B11:M11)</f>
        <v>0</v>
      </c>
      <c r="O11" s="177">
        <v>3100</v>
      </c>
      <c r="P11" s="201">
        <v>2406.66</v>
      </c>
      <c r="Q11" s="233">
        <v>3265.55</v>
      </c>
      <c r="R11" s="233">
        <v>4265</v>
      </c>
    </row>
    <row r="12" spans="1:18" x14ac:dyDescent="0.2">
      <c r="A12" s="1" t="s">
        <v>474</v>
      </c>
      <c r="B12" s="244"/>
      <c r="C12" s="239"/>
      <c r="D12" s="239"/>
      <c r="E12" s="241"/>
      <c r="F12" s="239"/>
      <c r="G12" s="239"/>
      <c r="H12" s="239"/>
      <c r="I12" s="239"/>
      <c r="J12" s="239"/>
      <c r="K12" s="239"/>
      <c r="L12" s="239"/>
      <c r="M12" s="240"/>
      <c r="N12" s="201">
        <f t="shared" ref="N12:N13" si="3">SUM(B12:M12)</f>
        <v>0</v>
      </c>
      <c r="O12" s="177">
        <v>1000</v>
      </c>
      <c r="P12" s="201">
        <v>900</v>
      </c>
      <c r="Q12" s="233">
        <v>500</v>
      </c>
      <c r="R12" s="233">
        <v>500</v>
      </c>
    </row>
    <row r="13" spans="1:18" x14ac:dyDescent="0.2">
      <c r="A13" s="1" t="s">
        <v>117</v>
      </c>
      <c r="B13" s="244"/>
      <c r="C13" s="239"/>
      <c r="D13" s="239"/>
      <c r="E13" s="241"/>
      <c r="F13" s="239"/>
      <c r="G13" s="239"/>
      <c r="H13" s="239"/>
      <c r="I13" s="239"/>
      <c r="J13" s="239"/>
      <c r="K13" s="239"/>
      <c r="L13" s="239"/>
      <c r="M13" s="240"/>
      <c r="N13" s="201">
        <f t="shared" si="3"/>
        <v>0</v>
      </c>
      <c r="O13" s="177">
        <v>25</v>
      </c>
      <c r="P13" s="201">
        <v>25</v>
      </c>
      <c r="Q13" s="233">
        <v>25</v>
      </c>
      <c r="R13" s="233">
        <v>25</v>
      </c>
    </row>
    <row r="14" spans="1:18" x14ac:dyDescent="0.2">
      <c r="A14" s="1" t="s">
        <v>129</v>
      </c>
      <c r="B14" s="244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  <c r="N14" s="201">
        <f>SUM(B14:M14)</f>
        <v>0</v>
      </c>
      <c r="O14" s="177">
        <v>750</v>
      </c>
      <c r="P14" s="201">
        <v>744</v>
      </c>
      <c r="Q14" s="233">
        <v>744</v>
      </c>
      <c r="R14" s="233">
        <v>750</v>
      </c>
    </row>
    <row r="15" spans="1:18" x14ac:dyDescent="0.2">
      <c r="A15" s="1" t="s">
        <v>455</v>
      </c>
      <c r="B15" s="244"/>
      <c r="C15" s="239"/>
      <c r="D15" s="239"/>
      <c r="E15" s="241"/>
      <c r="F15" s="239"/>
      <c r="G15" s="239"/>
      <c r="H15" s="239"/>
      <c r="I15" s="239"/>
      <c r="J15" s="239"/>
      <c r="K15" s="239"/>
      <c r="L15" s="239"/>
      <c r="M15" s="240"/>
      <c r="N15" s="201">
        <f>SUM(B15:M15)</f>
        <v>0</v>
      </c>
      <c r="O15" s="177">
        <v>120</v>
      </c>
      <c r="P15" s="201"/>
      <c r="Q15" s="233">
        <v>120</v>
      </c>
      <c r="R15" s="233"/>
    </row>
    <row r="16" spans="1:18" x14ac:dyDescent="0.2">
      <c r="A16" s="1" t="s">
        <v>498</v>
      </c>
      <c r="B16" s="244"/>
      <c r="C16" s="239"/>
      <c r="D16" s="239"/>
      <c r="E16" s="241"/>
      <c r="F16" s="239"/>
      <c r="G16" s="239"/>
      <c r="H16" s="239"/>
      <c r="I16" s="239"/>
      <c r="J16" s="239"/>
      <c r="K16" s="239"/>
      <c r="L16" s="239"/>
      <c r="M16" s="240"/>
      <c r="N16" s="201"/>
      <c r="O16" s="177">
        <v>30</v>
      </c>
      <c r="P16" s="201">
        <v>354.15</v>
      </c>
      <c r="Q16" s="233"/>
      <c r="R16" s="233"/>
    </row>
    <row r="17" spans="1:18" x14ac:dyDescent="0.2">
      <c r="A17" s="1" t="s">
        <v>456</v>
      </c>
      <c r="B17" s="244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N17" s="201">
        <f t="shared" ref="N17:N22" si="4">SUM(B17:M17)</f>
        <v>0</v>
      </c>
      <c r="O17" s="177">
        <v>100</v>
      </c>
      <c r="P17" s="201">
        <v>43.4</v>
      </c>
      <c r="Q17" s="233">
        <v>69.599999999999994</v>
      </c>
      <c r="R17" s="233"/>
    </row>
    <row r="18" spans="1:18" x14ac:dyDescent="0.2">
      <c r="A18" s="1" t="s">
        <v>478</v>
      </c>
      <c r="B18" s="244"/>
      <c r="C18" s="239"/>
      <c r="D18" s="239"/>
      <c r="E18" s="241"/>
      <c r="F18" s="239"/>
      <c r="G18" s="239"/>
      <c r="H18" s="239"/>
      <c r="I18" s="239"/>
      <c r="J18" s="239"/>
      <c r="K18" s="239"/>
      <c r="L18" s="239"/>
      <c r="M18" s="240"/>
      <c r="N18" s="201">
        <f t="shared" si="4"/>
        <v>0</v>
      </c>
      <c r="O18" s="177">
        <v>100</v>
      </c>
      <c r="P18" s="201"/>
      <c r="Q18" s="233"/>
      <c r="R18" s="233">
        <v>100</v>
      </c>
    </row>
    <row r="19" spans="1:18" x14ac:dyDescent="0.2">
      <c r="A19" s="1" t="s">
        <v>477</v>
      </c>
      <c r="B19" s="244"/>
      <c r="C19" s="239"/>
      <c r="D19" s="239"/>
      <c r="E19" s="241"/>
      <c r="F19" s="239"/>
      <c r="G19" s="239"/>
      <c r="H19" s="239"/>
      <c r="I19" s="239"/>
      <c r="J19" s="239"/>
      <c r="K19" s="239"/>
      <c r="L19" s="239"/>
      <c r="M19" s="240"/>
      <c r="N19" s="201">
        <f t="shared" si="4"/>
        <v>0</v>
      </c>
      <c r="O19" s="177">
        <v>350</v>
      </c>
      <c r="P19" s="201">
        <v>220</v>
      </c>
      <c r="Q19" s="233"/>
      <c r="R19" s="233"/>
    </row>
    <row r="20" spans="1:18" x14ac:dyDescent="0.2">
      <c r="A20" s="1" t="s">
        <v>110</v>
      </c>
      <c r="B20" s="244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201">
        <f t="shared" si="4"/>
        <v>0</v>
      </c>
      <c r="O20" s="177">
        <v>50</v>
      </c>
      <c r="P20" s="201">
        <v>50</v>
      </c>
      <c r="Q20" s="233">
        <v>60</v>
      </c>
      <c r="R20" s="233">
        <v>50</v>
      </c>
    </row>
    <row r="21" spans="1:18" x14ac:dyDescent="0.2">
      <c r="A21" s="1" t="s">
        <v>479</v>
      </c>
      <c r="B21" s="244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0"/>
      <c r="N21" s="201">
        <f t="shared" si="4"/>
        <v>0</v>
      </c>
      <c r="O21" s="177">
        <v>50</v>
      </c>
      <c r="P21" s="201"/>
      <c r="Q21" s="233">
        <v>40.049999999999997</v>
      </c>
      <c r="R21" s="233">
        <v>225</v>
      </c>
    </row>
    <row r="22" spans="1:18" x14ac:dyDescent="0.2">
      <c r="A22" s="1" t="s">
        <v>493</v>
      </c>
      <c r="B22" s="244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40"/>
      <c r="N22" s="201">
        <f t="shared" si="4"/>
        <v>0</v>
      </c>
      <c r="O22" s="177">
        <v>100</v>
      </c>
      <c r="P22" s="201">
        <v>64.5</v>
      </c>
      <c r="Q22" s="233"/>
      <c r="R22" s="233"/>
    </row>
    <row r="23" spans="1:18" x14ac:dyDescent="0.2">
      <c r="A23" s="1" t="s">
        <v>127</v>
      </c>
      <c r="B23" s="244"/>
      <c r="C23" s="239"/>
      <c r="D23" s="239"/>
      <c r="E23" s="241"/>
      <c r="F23" s="239"/>
      <c r="G23" s="239"/>
      <c r="H23" s="239"/>
      <c r="I23" s="239"/>
      <c r="J23" s="239"/>
      <c r="K23" s="239"/>
      <c r="L23" s="239"/>
      <c r="M23" s="240"/>
      <c r="N23" s="201"/>
      <c r="O23" s="177"/>
      <c r="P23" s="201"/>
      <c r="Q23" s="233"/>
      <c r="R23" s="233">
        <v>100</v>
      </c>
    </row>
    <row r="24" spans="1:18" x14ac:dyDescent="0.2">
      <c r="A24" s="1" t="s">
        <v>459</v>
      </c>
      <c r="B24" s="244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0"/>
      <c r="N24" s="201"/>
      <c r="O24" s="177"/>
      <c r="P24" s="201"/>
      <c r="Q24" s="233"/>
      <c r="R24" s="233"/>
    </row>
    <row r="25" spans="1:18" x14ac:dyDescent="0.2">
      <c r="A25" s="1" t="s">
        <v>78</v>
      </c>
      <c r="B25" s="244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40"/>
      <c r="N25" s="201">
        <f>SUM(B25:M25)</f>
        <v>0</v>
      </c>
      <c r="O25" s="177">
        <v>500</v>
      </c>
      <c r="P25" s="201">
        <v>356.28</v>
      </c>
      <c r="Q25" s="233">
        <v>218.54</v>
      </c>
      <c r="R25" s="233">
        <v>219.88</v>
      </c>
    </row>
    <row r="26" spans="1:18" x14ac:dyDescent="0.2">
      <c r="A26" s="1" t="s">
        <v>451</v>
      </c>
      <c r="B26" s="244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  <c r="N26" s="201">
        <f t="shared" ref="N26:N30" si="5">SUM(B26:M26)</f>
        <v>0</v>
      </c>
      <c r="O26" s="177">
        <v>1500</v>
      </c>
      <c r="P26" s="201">
        <v>1500</v>
      </c>
      <c r="Q26" s="233">
        <v>1500</v>
      </c>
      <c r="R26" s="233">
        <v>1500</v>
      </c>
    </row>
    <row r="27" spans="1:18" x14ac:dyDescent="0.2">
      <c r="A27" s="1" t="s">
        <v>450</v>
      </c>
      <c r="B27" s="244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40"/>
      <c r="N27" s="201">
        <f t="shared" si="5"/>
        <v>0</v>
      </c>
      <c r="O27" s="177">
        <v>500</v>
      </c>
      <c r="P27" s="201">
        <v>413.88</v>
      </c>
      <c r="Q27" s="233">
        <v>199.93</v>
      </c>
      <c r="R27" s="233"/>
    </row>
    <row r="28" spans="1:18" x14ac:dyDescent="0.2">
      <c r="A28" s="1" t="s">
        <v>475</v>
      </c>
      <c r="B28" s="244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40"/>
      <c r="N28" s="201">
        <f t="shared" si="5"/>
        <v>0</v>
      </c>
      <c r="O28" s="177">
        <v>500</v>
      </c>
      <c r="P28" s="201">
        <v>446.14</v>
      </c>
      <c r="Q28" s="233"/>
      <c r="R28" s="233"/>
    </row>
    <row r="29" spans="1:18" x14ac:dyDescent="0.2">
      <c r="A29" s="1" t="s">
        <v>134</v>
      </c>
      <c r="B29" s="244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201">
        <f t="shared" si="5"/>
        <v>0</v>
      </c>
      <c r="O29" s="177">
        <v>500</v>
      </c>
      <c r="P29" s="201">
        <v>439.45</v>
      </c>
      <c r="Q29" s="233"/>
      <c r="R29" s="233">
        <v>164.2</v>
      </c>
    </row>
    <row r="30" spans="1:18" x14ac:dyDescent="0.2">
      <c r="A30" s="1" t="s">
        <v>501</v>
      </c>
      <c r="B30" s="245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201">
        <f t="shared" si="5"/>
        <v>0</v>
      </c>
      <c r="O30" s="177">
        <v>1225</v>
      </c>
      <c r="P30" s="201"/>
      <c r="Q30" s="233">
        <v>180</v>
      </c>
      <c r="R30" s="233"/>
    </row>
    <row r="31" spans="1:18" s="23" customFormat="1" x14ac:dyDescent="0.2">
      <c r="A31" s="146" t="s">
        <v>472</v>
      </c>
      <c r="B31" s="201">
        <f t="shared" ref="B31:M31" si="6">SUM(B25:B30)</f>
        <v>0</v>
      </c>
      <c r="C31" s="201">
        <f t="shared" si="6"/>
        <v>0</v>
      </c>
      <c r="D31" s="201">
        <f t="shared" si="6"/>
        <v>0</v>
      </c>
      <c r="E31" s="201">
        <f t="shared" si="6"/>
        <v>0</v>
      </c>
      <c r="F31" s="201">
        <f t="shared" si="6"/>
        <v>0</v>
      </c>
      <c r="G31" s="201">
        <f t="shared" si="6"/>
        <v>0</v>
      </c>
      <c r="H31" s="201">
        <f t="shared" si="6"/>
        <v>0</v>
      </c>
      <c r="I31" s="201">
        <f t="shared" si="6"/>
        <v>0</v>
      </c>
      <c r="J31" s="201">
        <f t="shared" si="6"/>
        <v>0</v>
      </c>
      <c r="K31" s="201">
        <f t="shared" si="6"/>
        <v>0</v>
      </c>
      <c r="L31" s="201">
        <f t="shared" si="6"/>
        <v>0</v>
      </c>
      <c r="M31" s="201">
        <f t="shared" si="6"/>
        <v>0</v>
      </c>
      <c r="N31" s="201">
        <f>SUM(N11:N30)</f>
        <v>0</v>
      </c>
      <c r="O31" s="177">
        <f>SUM(O11:O30)</f>
        <v>10500</v>
      </c>
      <c r="P31" s="201">
        <f>SUM(P11:P30)</f>
        <v>7963.4599999999991</v>
      </c>
      <c r="Q31" s="233">
        <f>SUM(Q11:Q30)</f>
        <v>6922.670000000001</v>
      </c>
      <c r="R31" s="233">
        <f>SUM(R11:R30)</f>
        <v>7899.08</v>
      </c>
    </row>
    <row r="32" spans="1:18" s="23" customFormat="1" x14ac:dyDescent="0.2"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229"/>
      <c r="O32" s="180"/>
      <c r="P32" s="229"/>
      <c r="Q32" s="254"/>
      <c r="R32" s="56"/>
    </row>
    <row r="33" spans="1:20" s="23" customFormat="1" x14ac:dyDescent="0.2">
      <c r="A33" s="146" t="s">
        <v>464</v>
      </c>
      <c r="B33" s="201">
        <f t="shared" ref="B33:R33" si="7">SUM(B8-B31)</f>
        <v>0</v>
      </c>
      <c r="C33" s="201">
        <f t="shared" si="7"/>
        <v>0</v>
      </c>
      <c r="D33" s="201">
        <f t="shared" si="7"/>
        <v>0</v>
      </c>
      <c r="E33" s="201">
        <f t="shared" si="7"/>
        <v>0</v>
      </c>
      <c r="F33" s="201">
        <f t="shared" si="7"/>
        <v>0</v>
      </c>
      <c r="G33" s="201">
        <f t="shared" si="7"/>
        <v>0</v>
      </c>
      <c r="H33" s="201">
        <f t="shared" si="7"/>
        <v>0</v>
      </c>
      <c r="I33" s="201">
        <f t="shared" si="7"/>
        <v>0</v>
      </c>
      <c r="J33" s="201">
        <f t="shared" si="7"/>
        <v>0</v>
      </c>
      <c r="K33" s="201">
        <f t="shared" si="7"/>
        <v>0</v>
      </c>
      <c r="L33" s="201">
        <f t="shared" si="7"/>
        <v>0</v>
      </c>
      <c r="M33" s="201">
        <f t="shared" si="7"/>
        <v>0</v>
      </c>
      <c r="N33" s="201">
        <f t="shared" si="7"/>
        <v>0</v>
      </c>
      <c r="O33" s="177">
        <f t="shared" si="7"/>
        <v>0</v>
      </c>
      <c r="P33" s="201">
        <f t="shared" si="7"/>
        <v>1927.9200000000019</v>
      </c>
      <c r="Q33" s="233">
        <f t="shared" si="7"/>
        <v>1361.6099999999997</v>
      </c>
      <c r="R33" s="233">
        <f t="shared" si="7"/>
        <v>6014.3799999999992</v>
      </c>
      <c r="T33" s="2"/>
    </row>
    <row r="34" spans="1:20" x14ac:dyDescent="0.2">
      <c r="E34" s="199"/>
      <c r="F34" s="199"/>
      <c r="G34" s="199"/>
      <c r="H34" s="199"/>
      <c r="I34" s="199"/>
      <c r="J34" s="199"/>
      <c r="K34" s="199"/>
      <c r="L34" s="199"/>
      <c r="M34" s="199"/>
      <c r="N34" s="227"/>
      <c r="O34" s="205"/>
      <c r="P34" s="227"/>
      <c r="Q34" s="252"/>
      <c r="R34" s="56"/>
    </row>
    <row r="35" spans="1:20" x14ac:dyDescent="0.2">
      <c r="A35" s="23" t="s">
        <v>500</v>
      </c>
      <c r="E35" s="199"/>
      <c r="F35" s="199"/>
      <c r="G35" s="199"/>
      <c r="H35" s="199"/>
      <c r="I35" s="199"/>
      <c r="J35" s="199"/>
      <c r="K35" s="199"/>
      <c r="L35" s="199"/>
      <c r="M35" s="199"/>
      <c r="N35" s="201">
        <f>SUM(N33)</f>
        <v>0</v>
      </c>
      <c r="O35" s="177">
        <f>SUM(O33)</f>
        <v>0</v>
      </c>
      <c r="P35" s="201">
        <f>SUM(P33)</f>
        <v>1927.9200000000019</v>
      </c>
      <c r="Q35" s="233">
        <f>685+642.65</f>
        <v>1327.65</v>
      </c>
      <c r="R35" s="233">
        <v>4000</v>
      </c>
    </row>
    <row r="36" spans="1:20" s="23" customFormat="1" x14ac:dyDescent="0.2"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8"/>
      <c r="P36" s="199"/>
      <c r="Q36" s="250"/>
      <c r="R36" s="56"/>
      <c r="T36" s="2"/>
    </row>
    <row r="37" spans="1:20" s="23" customFormat="1" x14ac:dyDescent="0.2">
      <c r="A37" s="23" t="s">
        <v>473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201">
        <f>SUM(N33-N35)</f>
        <v>0</v>
      </c>
      <c r="O37" s="177">
        <f>SUM(O33-O35)</f>
        <v>0</v>
      </c>
      <c r="P37" s="201">
        <f>SUM(P33-P35)</f>
        <v>0</v>
      </c>
      <c r="Q37" s="233">
        <f>SUM(Q33-Q35)</f>
        <v>33.959999999999582</v>
      </c>
      <c r="R37" s="233">
        <f>SUM(R33-R35)</f>
        <v>2014.3799999999992</v>
      </c>
      <c r="T37" s="2"/>
    </row>
    <row r="38" spans="1:20" s="23" customFormat="1" x14ac:dyDescent="0.2"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8"/>
      <c r="P38" s="199"/>
      <c r="Q38" s="250"/>
      <c r="R38" s="56"/>
      <c r="T38" s="2"/>
    </row>
    <row r="39" spans="1:20" s="23" customFormat="1" x14ac:dyDescent="0.2"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8"/>
      <c r="P39" s="199"/>
      <c r="Q39" s="250"/>
      <c r="R39" s="56"/>
      <c r="T39" s="2"/>
    </row>
    <row r="40" spans="1:20" s="23" customFormat="1" x14ac:dyDescent="0.2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8"/>
      <c r="P40" s="199"/>
      <c r="Q40" s="250"/>
      <c r="R40" s="56"/>
      <c r="T40" s="2"/>
    </row>
    <row r="41" spans="1:20" s="23" customFormat="1" x14ac:dyDescent="0.2"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8"/>
      <c r="P41" s="199"/>
      <c r="Q41" s="250"/>
      <c r="R41" s="56"/>
      <c r="T41" s="2"/>
    </row>
    <row r="42" spans="1:20" s="23" customFormat="1" x14ac:dyDescent="0.2"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8"/>
      <c r="P42" s="199"/>
      <c r="Q42" s="250"/>
      <c r="R42" s="56"/>
      <c r="T42" s="2"/>
    </row>
    <row r="43" spans="1:20" s="23" customFormat="1" x14ac:dyDescent="0.2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8"/>
      <c r="P43" s="199"/>
      <c r="Q43" s="250"/>
      <c r="R43" s="56"/>
      <c r="T43" s="2"/>
    </row>
    <row r="44" spans="1:20" s="23" customFormat="1" x14ac:dyDescent="0.2"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8"/>
      <c r="P44" s="199"/>
      <c r="Q44" s="250"/>
      <c r="R44" s="56"/>
      <c r="T44" s="2"/>
    </row>
    <row r="45" spans="1:20" s="23" customFormat="1" x14ac:dyDescent="0.2"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8"/>
      <c r="P45" s="199"/>
      <c r="Q45" s="250"/>
      <c r="R45" s="56"/>
    </row>
    <row r="46" spans="1:20" x14ac:dyDescent="0.2">
      <c r="A46" s="1" t="s">
        <v>66</v>
      </c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8"/>
      <c r="P46" s="199"/>
      <c r="Q46" s="250"/>
    </row>
    <row r="47" spans="1:20" x14ac:dyDescent="0.2">
      <c r="A47" s="1" t="s">
        <v>469</v>
      </c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8"/>
      <c r="P47" s="199"/>
      <c r="Q47" s="250"/>
    </row>
    <row r="48" spans="1:20" x14ac:dyDescent="0.2">
      <c r="A48" s="202" t="s">
        <v>502</v>
      </c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8"/>
      <c r="P48" s="199"/>
      <c r="Q48" s="250"/>
    </row>
    <row r="49" spans="1:18" s="33" customFormat="1" ht="22.5" x14ac:dyDescent="0.2">
      <c r="A49" s="207"/>
      <c r="B49" s="200" t="s">
        <v>91</v>
      </c>
      <c r="C49" s="200" t="s">
        <v>92</v>
      </c>
      <c r="D49" s="200" t="s">
        <v>93</v>
      </c>
      <c r="E49" s="200" t="s">
        <v>446</v>
      </c>
      <c r="F49" s="200" t="s">
        <v>95</v>
      </c>
      <c r="G49" s="200" t="s">
        <v>447</v>
      </c>
      <c r="H49" s="200" t="s">
        <v>448</v>
      </c>
      <c r="I49" s="200" t="s">
        <v>98</v>
      </c>
      <c r="J49" s="200" t="s">
        <v>449</v>
      </c>
      <c r="K49" s="200" t="s">
        <v>101</v>
      </c>
      <c r="L49" s="200" t="s">
        <v>100</v>
      </c>
      <c r="M49" s="200" t="s">
        <v>102</v>
      </c>
      <c r="N49" s="226" t="s">
        <v>496</v>
      </c>
      <c r="O49" s="203" t="s">
        <v>495</v>
      </c>
      <c r="P49" s="226" t="s">
        <v>497</v>
      </c>
      <c r="Q49" s="251" t="s">
        <v>476</v>
      </c>
      <c r="R49" s="249" t="s">
        <v>457</v>
      </c>
    </row>
    <row r="50" spans="1:18" s="23" customFormat="1" x14ac:dyDescent="0.2">
      <c r="A50" s="208" t="s">
        <v>460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09"/>
      <c r="P50" s="220"/>
      <c r="Q50" s="255"/>
      <c r="R50" s="234"/>
    </row>
    <row r="51" spans="1:18" x14ac:dyDescent="0.2">
      <c r="A51" s="210" t="s">
        <v>467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18">
        <f>SUM(B51:M51)</f>
        <v>0</v>
      </c>
      <c r="O51" s="211">
        <v>0</v>
      </c>
      <c r="P51" s="218">
        <v>591</v>
      </c>
      <c r="Q51" s="237">
        <v>852.2</v>
      </c>
      <c r="R51" s="237"/>
    </row>
    <row r="52" spans="1:18" x14ac:dyDescent="0.2">
      <c r="A52" s="210" t="s">
        <v>468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30"/>
      <c r="O52" s="212"/>
      <c r="P52" s="230">
        <v>92.53</v>
      </c>
      <c r="Q52" s="256">
        <v>0</v>
      </c>
      <c r="R52" s="237"/>
    </row>
    <row r="53" spans="1:18" x14ac:dyDescent="0.2">
      <c r="A53" s="221" t="s">
        <v>466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18">
        <f>SUM(B53:M53)</f>
        <v>0</v>
      </c>
      <c r="O53" s="211">
        <v>0</v>
      </c>
      <c r="P53" s="218">
        <f>SUM(P51-P52)</f>
        <v>498.47</v>
      </c>
      <c r="Q53" s="237">
        <v>892.21</v>
      </c>
      <c r="R53" s="237">
        <v>964.8</v>
      </c>
    </row>
    <row r="54" spans="1:18" x14ac:dyDescent="0.2">
      <c r="A54" s="22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25"/>
      <c r="P54" s="204"/>
      <c r="Q54" s="236"/>
      <c r="R54" s="236"/>
    </row>
    <row r="55" spans="1:18" x14ac:dyDescent="0.2">
      <c r="A55" s="23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8"/>
      <c r="P55" s="199"/>
      <c r="Q55" s="250"/>
      <c r="R55" s="56"/>
    </row>
    <row r="56" spans="1:18" x14ac:dyDescent="0.2">
      <c r="A56" s="208" t="s">
        <v>461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09"/>
      <c r="P56" s="220"/>
      <c r="Q56" s="255"/>
      <c r="R56" s="234"/>
    </row>
    <row r="57" spans="1:18" x14ac:dyDescent="0.2">
      <c r="A57" s="210" t="s">
        <v>135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18"/>
      <c r="O57" s="211"/>
      <c r="P57" s="218">
        <v>10800</v>
      </c>
      <c r="Q57" s="237"/>
      <c r="R57" s="237">
        <v>7750</v>
      </c>
    </row>
    <row r="58" spans="1:18" x14ac:dyDescent="0.2">
      <c r="A58" s="210" t="s">
        <v>86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18"/>
      <c r="O58" s="211"/>
      <c r="P58" s="218">
        <v>9161.94</v>
      </c>
      <c r="Q58" s="237"/>
      <c r="R58" s="237">
        <v>10356.75</v>
      </c>
    </row>
    <row r="59" spans="1:18" x14ac:dyDescent="0.2">
      <c r="A59" s="210" t="s">
        <v>463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30"/>
      <c r="O59" s="212"/>
      <c r="P59" s="230">
        <v>200</v>
      </c>
      <c r="Q59" s="256"/>
      <c r="R59" s="237"/>
    </row>
    <row r="60" spans="1:18" x14ac:dyDescent="0.2">
      <c r="A60" s="213" t="s">
        <v>465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1"/>
      <c r="P60" s="218">
        <f>SUM(P57:P59)</f>
        <v>20161.940000000002</v>
      </c>
      <c r="Q60" s="237"/>
      <c r="R60" s="237">
        <f>SUM(R57:R58)</f>
        <v>18106.75</v>
      </c>
    </row>
    <row r="61" spans="1:18" x14ac:dyDescent="0.2">
      <c r="A61" s="210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15"/>
      <c r="P61" s="223"/>
      <c r="Q61" s="257"/>
      <c r="R61" s="235"/>
    </row>
    <row r="62" spans="1:18" x14ac:dyDescent="0.2">
      <c r="A62" s="210" t="s">
        <v>10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31"/>
      <c r="O62" s="216"/>
      <c r="P62" s="231"/>
      <c r="Q62" s="258"/>
      <c r="R62" s="238"/>
    </row>
    <row r="63" spans="1:18" x14ac:dyDescent="0.2">
      <c r="A63" s="210" t="s">
        <v>136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18"/>
      <c r="O63" s="211"/>
      <c r="P63" s="218">
        <v>537.76</v>
      </c>
      <c r="Q63" s="237"/>
      <c r="R63" s="237">
        <v>902.43</v>
      </c>
    </row>
    <row r="64" spans="1:18" x14ac:dyDescent="0.2">
      <c r="A64" s="210" t="s">
        <v>137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18"/>
      <c r="O64" s="211"/>
      <c r="P64" s="218">
        <v>120.94</v>
      </c>
      <c r="Q64" s="237"/>
      <c r="R64" s="237">
        <v>153.28</v>
      </c>
    </row>
    <row r="65" spans="1:18" x14ac:dyDescent="0.2">
      <c r="A65" s="210" t="s">
        <v>27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18"/>
      <c r="O65" s="211"/>
      <c r="P65" s="218">
        <v>312.5</v>
      </c>
      <c r="Q65" s="237"/>
      <c r="R65" s="237">
        <v>312.5</v>
      </c>
    </row>
    <row r="66" spans="1:18" x14ac:dyDescent="0.2">
      <c r="A66" s="210" t="s">
        <v>452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18"/>
      <c r="O66" s="211"/>
      <c r="P66" s="218">
        <v>140.46</v>
      </c>
      <c r="Q66" s="237"/>
      <c r="R66" s="237">
        <v>98.52</v>
      </c>
    </row>
    <row r="67" spans="1:18" x14ac:dyDescent="0.2">
      <c r="A67" s="210" t="s">
        <v>453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18"/>
      <c r="O67" s="211"/>
      <c r="P67" s="218">
        <v>2154.75</v>
      </c>
      <c r="Q67" s="237"/>
      <c r="R67" s="237">
        <v>1871.64</v>
      </c>
    </row>
    <row r="68" spans="1:18" x14ac:dyDescent="0.2">
      <c r="A68" s="210" t="s">
        <v>138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18"/>
      <c r="O68" s="211"/>
      <c r="P68" s="218">
        <v>891.69</v>
      </c>
      <c r="Q68" s="237"/>
      <c r="R68" s="237">
        <v>1153.8699999999999</v>
      </c>
    </row>
    <row r="69" spans="1:18" x14ac:dyDescent="0.2">
      <c r="A69" s="210" t="s">
        <v>45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18"/>
      <c r="O69" s="211"/>
      <c r="P69" s="218"/>
      <c r="Q69" s="237"/>
      <c r="R69" s="237">
        <v>101.84</v>
      </c>
    </row>
    <row r="70" spans="1:18" x14ac:dyDescent="0.2">
      <c r="A70" s="210" t="s">
        <v>454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18"/>
      <c r="O70" s="211"/>
      <c r="P70" s="218">
        <v>342.42</v>
      </c>
      <c r="Q70" s="237"/>
      <c r="R70" s="237">
        <v>236.53</v>
      </c>
    </row>
    <row r="71" spans="1:18" x14ac:dyDescent="0.2">
      <c r="A71" s="210" t="s">
        <v>49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18"/>
      <c r="O71" s="211"/>
      <c r="P71" s="218"/>
      <c r="Q71" s="237"/>
      <c r="R71" s="237"/>
    </row>
    <row r="72" spans="1:18" s="23" customFormat="1" x14ac:dyDescent="0.2">
      <c r="A72" s="217" t="s">
        <v>139</v>
      </c>
      <c r="B72" s="214">
        <f>SUM(B62:B71)</f>
        <v>0</v>
      </c>
      <c r="C72" s="214">
        <f t="shared" ref="C72:M72" si="8">SUM(C62:C71)</f>
        <v>0</v>
      </c>
      <c r="D72" s="214">
        <f t="shared" si="8"/>
        <v>0</v>
      </c>
      <c r="E72" s="214">
        <f t="shared" si="8"/>
        <v>0</v>
      </c>
      <c r="F72" s="214">
        <f t="shared" si="8"/>
        <v>0</v>
      </c>
      <c r="G72" s="214">
        <f t="shared" si="8"/>
        <v>0</v>
      </c>
      <c r="H72" s="214">
        <f t="shared" si="8"/>
        <v>0</v>
      </c>
      <c r="I72" s="214">
        <f t="shared" si="8"/>
        <v>0</v>
      </c>
      <c r="J72" s="214">
        <f t="shared" si="8"/>
        <v>0</v>
      </c>
      <c r="K72" s="214">
        <f t="shared" si="8"/>
        <v>0</v>
      </c>
      <c r="L72" s="214">
        <f t="shared" si="8"/>
        <v>0</v>
      </c>
      <c r="M72" s="222">
        <f t="shared" si="8"/>
        <v>0</v>
      </c>
      <c r="N72" s="218"/>
      <c r="O72" s="211"/>
      <c r="P72" s="218">
        <f>SUM(P63:P71)</f>
        <v>4500.5200000000004</v>
      </c>
      <c r="Q72" s="237"/>
      <c r="R72" s="237">
        <f>SUM(R63:R71)</f>
        <v>4830.6099999999997</v>
      </c>
    </row>
    <row r="73" spans="1:18" x14ac:dyDescent="0.2">
      <c r="A73" s="210" t="s">
        <v>462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15"/>
      <c r="P73" s="223">
        <f>SUM(P60-P72)</f>
        <v>15661.420000000002</v>
      </c>
      <c r="Q73" s="257"/>
      <c r="R73" s="237">
        <f>SUM(R60-R72)</f>
        <v>13276.14</v>
      </c>
    </row>
    <row r="74" spans="1:18" x14ac:dyDescent="0.2">
      <c r="A74" s="221" t="s">
        <v>499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19"/>
      <c r="N74" s="218"/>
      <c r="O74" s="211"/>
      <c r="P74" s="218">
        <v>15661.42</v>
      </c>
      <c r="Q74" s="237"/>
      <c r="R74" s="237">
        <v>20000</v>
      </c>
    </row>
    <row r="75" spans="1:18" x14ac:dyDescent="0.2"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8"/>
      <c r="P75" s="199"/>
      <c r="Q75" s="250"/>
    </row>
    <row r="76" spans="1:18" x14ac:dyDescent="0.2"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8"/>
      <c r="P76" s="199"/>
      <c r="Q76" s="250"/>
    </row>
    <row r="77" spans="1:18" x14ac:dyDescent="0.2"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8"/>
      <c r="P77" s="199"/>
      <c r="Q77" s="250"/>
    </row>
    <row r="78" spans="1:18" x14ac:dyDescent="0.2"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8"/>
      <c r="P78" s="199"/>
      <c r="Q78" s="250"/>
    </row>
    <row r="79" spans="1:18" x14ac:dyDescent="0.2"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8"/>
      <c r="P79" s="199"/>
      <c r="Q79" s="250"/>
    </row>
  </sheetData>
  <printOptions horizontalCentered="1" verticalCentered="1"/>
  <pageMargins left="0.2" right="0.2" top="0.75" bottom="0.75" header="0.3" footer="0.3"/>
  <pageSetup paperSize="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0"/>
  <sheetViews>
    <sheetView windowProtection="1" workbookViewId="0">
      <selection activeCell="C29" sqref="C29"/>
    </sheetView>
  </sheetViews>
  <sheetFormatPr defaultRowHeight="15" x14ac:dyDescent="0.25"/>
  <cols>
    <col min="1" max="1" width="14.140625" bestFit="1" customWidth="1"/>
    <col min="2" max="2" width="9.140625" style="27"/>
    <col min="3" max="3" width="24.85546875" bestFit="1" customWidth="1"/>
    <col min="4" max="4" width="3.85546875" customWidth="1"/>
    <col min="5" max="5" width="12.5703125" bestFit="1" customWidth="1"/>
    <col min="6" max="6" width="11.5703125" bestFit="1" customWidth="1"/>
    <col min="7" max="7" width="23.85546875" bestFit="1" customWidth="1"/>
    <col min="8" max="9" width="3.85546875" customWidth="1"/>
    <col min="10" max="10" width="20.28515625" bestFit="1" customWidth="1"/>
    <col min="12" max="12" width="17.85546875" bestFit="1" customWidth="1"/>
  </cols>
  <sheetData>
    <row r="1" spans="1:13" x14ac:dyDescent="0.25">
      <c r="A1" s="232" t="s">
        <v>492</v>
      </c>
      <c r="F1" s="27"/>
    </row>
    <row r="2" spans="1:13" x14ac:dyDescent="0.25">
      <c r="A2" s="1"/>
      <c r="E2" s="29"/>
      <c r="F2" s="27"/>
    </row>
    <row r="3" spans="1:13" x14ac:dyDescent="0.25">
      <c r="A3" t="s">
        <v>141</v>
      </c>
      <c r="E3" s="29"/>
      <c r="F3" s="27"/>
    </row>
    <row r="4" spans="1:13" x14ac:dyDescent="0.25">
      <c r="A4" t="s">
        <v>480</v>
      </c>
      <c r="E4" s="29"/>
      <c r="F4" s="27"/>
    </row>
    <row r="5" spans="1:13" x14ac:dyDescent="0.25">
      <c r="A5" t="s">
        <v>481</v>
      </c>
      <c r="E5" s="29"/>
      <c r="F5" s="27"/>
      <c r="M5" s="27"/>
    </row>
    <row r="6" spans="1:13" x14ac:dyDescent="0.25">
      <c r="E6" s="29"/>
      <c r="F6" s="27"/>
      <c r="M6" s="27"/>
    </row>
    <row r="7" spans="1:13" x14ac:dyDescent="0.25">
      <c r="A7" t="s">
        <v>471</v>
      </c>
      <c r="M7" s="27"/>
    </row>
    <row r="8" spans="1:13" x14ac:dyDescent="0.25">
      <c r="A8" t="s">
        <v>482</v>
      </c>
      <c r="M8" s="27"/>
    </row>
    <row r="9" spans="1:13" x14ac:dyDescent="0.25">
      <c r="A9" t="s">
        <v>487</v>
      </c>
      <c r="M9" s="27"/>
    </row>
    <row r="10" spans="1:13" x14ac:dyDescent="0.25">
      <c r="A10" t="s">
        <v>486</v>
      </c>
      <c r="E10" s="195"/>
      <c r="F10" s="194"/>
      <c r="M10" s="27"/>
    </row>
    <row r="11" spans="1:13" x14ac:dyDescent="0.25">
      <c r="A11" t="s">
        <v>488</v>
      </c>
      <c r="E11" s="29"/>
      <c r="F11" s="27"/>
      <c r="M11" s="27"/>
    </row>
    <row r="12" spans="1:13" x14ac:dyDescent="0.25">
      <c r="A12" t="s">
        <v>483</v>
      </c>
    </row>
    <row r="13" spans="1:13" x14ac:dyDescent="0.25">
      <c r="A13" t="s">
        <v>490</v>
      </c>
      <c r="M13" s="27"/>
    </row>
    <row r="14" spans="1:13" x14ac:dyDescent="0.25">
      <c r="A14" t="s">
        <v>489</v>
      </c>
      <c r="J14" s="29"/>
      <c r="M14" s="27"/>
    </row>
    <row r="15" spans="1:13" x14ac:dyDescent="0.25">
      <c r="A15" t="s">
        <v>491</v>
      </c>
      <c r="J15" s="29"/>
    </row>
    <row r="16" spans="1:13" x14ac:dyDescent="0.25">
      <c r="A16" t="s">
        <v>484</v>
      </c>
      <c r="J16" s="29"/>
    </row>
    <row r="17" spans="1:10" x14ac:dyDescent="0.25">
      <c r="A17" t="s">
        <v>485</v>
      </c>
      <c r="J17" s="29"/>
    </row>
    <row r="19" spans="1:10" x14ac:dyDescent="0.25">
      <c r="E19" s="195"/>
      <c r="F19" s="197"/>
    </row>
    <row r="20" spans="1:10" x14ac:dyDescent="0.25">
      <c r="A20" s="28"/>
      <c r="F20" s="27"/>
    </row>
    <row r="21" spans="1:10" x14ac:dyDescent="0.25">
      <c r="A21" s="28"/>
      <c r="F21" s="27"/>
    </row>
    <row r="22" spans="1:10" x14ac:dyDescent="0.25">
      <c r="A22" s="28"/>
    </row>
    <row r="25" spans="1:10" x14ac:dyDescent="0.25">
      <c r="E25" s="195"/>
      <c r="F25" s="197"/>
    </row>
    <row r="26" spans="1:10" x14ac:dyDescent="0.25">
      <c r="A26" s="28"/>
    </row>
    <row r="27" spans="1:10" x14ac:dyDescent="0.25">
      <c r="A27" s="28"/>
    </row>
    <row r="28" spans="1:10" x14ac:dyDescent="0.25">
      <c r="A28" s="28"/>
    </row>
    <row r="33" spans="1:6" x14ac:dyDescent="0.25">
      <c r="E33" s="195"/>
      <c r="F33" s="197"/>
    </row>
    <row r="34" spans="1:6" x14ac:dyDescent="0.25">
      <c r="A34" s="28"/>
    </row>
    <row r="37" spans="1:6" x14ac:dyDescent="0.25">
      <c r="E37" s="195"/>
      <c r="F37" s="197"/>
    </row>
    <row r="38" spans="1:6" x14ac:dyDescent="0.25">
      <c r="A38" s="28"/>
    </row>
    <row r="39" spans="1:6" x14ac:dyDescent="0.25">
      <c r="A39" s="28"/>
    </row>
    <row r="45" spans="1:6" x14ac:dyDescent="0.25">
      <c r="E45" s="195"/>
      <c r="F45" s="196"/>
    </row>
    <row r="46" spans="1:6" x14ac:dyDescent="0.25">
      <c r="A46" s="28"/>
    </row>
    <row r="47" spans="1:6" x14ac:dyDescent="0.25">
      <c r="A47" s="28"/>
    </row>
    <row r="48" spans="1:6" x14ac:dyDescent="0.25">
      <c r="A48" s="28"/>
    </row>
    <row r="50" spans="1:6" x14ac:dyDescent="0.25">
      <c r="E50" s="195"/>
      <c r="F50" s="197"/>
    </row>
    <row r="51" spans="1:6" x14ac:dyDescent="0.25">
      <c r="A51" s="28"/>
    </row>
    <row r="52" spans="1:6" x14ac:dyDescent="0.25">
      <c r="A52" s="28"/>
    </row>
    <row r="53" spans="1:6" x14ac:dyDescent="0.25">
      <c r="A53" s="28"/>
    </row>
    <row r="55" spans="1:6" x14ac:dyDescent="0.25">
      <c r="E55" s="195"/>
      <c r="F55" s="195"/>
    </row>
    <row r="56" spans="1:6" x14ac:dyDescent="0.25">
      <c r="A56" s="28"/>
    </row>
    <row r="61" spans="1:6" x14ac:dyDescent="0.25">
      <c r="E61" s="195"/>
      <c r="F61" s="195"/>
    </row>
    <row r="62" spans="1:6" x14ac:dyDescent="0.25">
      <c r="A62" s="28"/>
    </row>
    <row r="63" spans="1:6" x14ac:dyDescent="0.25">
      <c r="A63" s="28"/>
    </row>
    <row r="65" spans="5:5" x14ac:dyDescent="0.25">
      <c r="E65" s="195"/>
    </row>
    <row r="67" spans="5:5" x14ac:dyDescent="0.25">
      <c r="E67" s="195"/>
    </row>
    <row r="70" spans="5:5" x14ac:dyDescent="0.25">
      <c r="E70" s="195"/>
    </row>
  </sheetData>
  <sheetProtection sheet="1" objects="1" scenarios="1" selectLockedCells="1" selectUnlockedCells="1"/>
  <pageMargins left="0.2" right="0.2" top="0.25" bottom="0.2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63"/>
  <sheetViews>
    <sheetView windowProtection="1" topLeftCell="A52" zoomScale="130" zoomScaleNormal="130" workbookViewId="0">
      <selection sqref="A1:C1048576"/>
    </sheetView>
  </sheetViews>
  <sheetFormatPr defaultRowHeight="11.25" x14ac:dyDescent="0.2"/>
  <cols>
    <col min="1" max="1" width="22.85546875" style="1" bestFit="1" customWidth="1"/>
    <col min="2" max="2" width="9" style="2" bestFit="1" customWidth="1"/>
    <col min="3" max="3" width="9.42578125" style="3" bestFit="1" customWidth="1"/>
    <col min="4" max="4" width="8.28515625" style="4" bestFit="1" customWidth="1"/>
    <col min="5" max="5" width="3.7109375" style="5" customWidth="1"/>
    <col min="6" max="7" width="9" style="3" bestFit="1" customWidth="1"/>
    <col min="8" max="16384" width="9.140625" style="1"/>
  </cols>
  <sheetData>
    <row r="1" spans="1:7" x14ac:dyDescent="0.2">
      <c r="B1" s="2" t="s">
        <v>6</v>
      </c>
      <c r="C1" s="3" t="s">
        <v>7</v>
      </c>
      <c r="D1" s="4" t="s">
        <v>54</v>
      </c>
      <c r="F1" s="3" t="s">
        <v>8</v>
      </c>
      <c r="G1" s="3" t="s">
        <v>9</v>
      </c>
    </row>
    <row r="2" spans="1:7" x14ac:dyDescent="0.2">
      <c r="A2" s="23" t="s">
        <v>12</v>
      </c>
    </row>
    <row r="3" spans="1:7" x14ac:dyDescent="0.2">
      <c r="A3" s="6" t="s">
        <v>57</v>
      </c>
      <c r="B3" s="7">
        <v>5700</v>
      </c>
      <c r="C3" s="8">
        <v>5400</v>
      </c>
      <c r="D3" s="8">
        <f>SUM(B3-C3)</f>
        <v>300</v>
      </c>
      <c r="E3" s="9"/>
      <c r="F3" s="8">
        <v>5400</v>
      </c>
      <c r="G3" s="8">
        <v>6575</v>
      </c>
    </row>
    <row r="4" spans="1:7" x14ac:dyDescent="0.2">
      <c r="A4" s="10" t="s">
        <v>0</v>
      </c>
      <c r="B4" s="11">
        <v>13956</v>
      </c>
      <c r="C4" s="9">
        <v>4040</v>
      </c>
      <c r="D4" s="9">
        <f>SUM(B4-C4)</f>
        <v>9916</v>
      </c>
      <c r="E4" s="9"/>
      <c r="F4" s="9">
        <v>3030</v>
      </c>
      <c r="G4" s="9">
        <v>3104</v>
      </c>
    </row>
    <row r="5" spans="1:7" x14ac:dyDescent="0.2">
      <c r="A5" s="10" t="s">
        <v>1</v>
      </c>
      <c r="B5" s="11"/>
      <c r="C5" s="9"/>
      <c r="D5" s="9"/>
      <c r="E5" s="9"/>
      <c r="F5" s="9">
        <v>450</v>
      </c>
      <c r="G5" s="9"/>
    </row>
    <row r="6" spans="1:7" x14ac:dyDescent="0.2">
      <c r="A6" s="10" t="s">
        <v>2</v>
      </c>
      <c r="B6" s="11"/>
      <c r="C6" s="9">
        <v>200</v>
      </c>
      <c r="D6" s="9">
        <f>SUM(B6-C6)</f>
        <v>-200</v>
      </c>
      <c r="E6" s="9"/>
      <c r="F6" s="9">
        <v>180</v>
      </c>
      <c r="G6" s="9"/>
    </row>
    <row r="7" spans="1:7" x14ac:dyDescent="0.2">
      <c r="A7" s="10" t="s">
        <v>3</v>
      </c>
      <c r="B7" s="11">
        <v>970</v>
      </c>
      <c r="C7" s="9"/>
      <c r="D7" s="9">
        <f>SUM(B7-C7)</f>
        <v>970</v>
      </c>
      <c r="E7" s="9"/>
      <c r="F7" s="9"/>
      <c r="G7" s="9"/>
    </row>
    <row r="8" spans="1:7" x14ac:dyDescent="0.2">
      <c r="A8" s="10" t="s">
        <v>4</v>
      </c>
      <c r="B8" s="11">
        <v>44</v>
      </c>
      <c r="C8" s="9"/>
      <c r="D8" s="9">
        <f>SUM(B8-C8)</f>
        <v>44</v>
      </c>
      <c r="E8" s="9"/>
      <c r="F8" s="9"/>
      <c r="G8" s="9"/>
    </row>
    <row r="9" spans="1:7" x14ac:dyDescent="0.2">
      <c r="A9" s="12" t="s">
        <v>5</v>
      </c>
      <c r="B9" s="13"/>
      <c r="C9" s="14"/>
      <c r="D9" s="14"/>
      <c r="E9" s="9"/>
      <c r="F9" s="14"/>
      <c r="G9" s="14"/>
    </row>
    <row r="10" spans="1:7" x14ac:dyDescent="0.2">
      <c r="A10" s="25" t="s">
        <v>50</v>
      </c>
      <c r="B10" s="63">
        <f>SUM(B3:B9)</f>
        <v>20670</v>
      </c>
      <c r="C10" s="26">
        <f>SUM(C3:C9)</f>
        <v>9640</v>
      </c>
      <c r="D10" s="26">
        <f>SUM(B10-C10)</f>
        <v>11030</v>
      </c>
      <c r="E10" s="24"/>
      <c r="F10" s="26">
        <f>SUM(F3:F9)</f>
        <v>9060</v>
      </c>
      <c r="G10" s="26">
        <f>SUM(G3:G9)</f>
        <v>9679</v>
      </c>
    </row>
    <row r="11" spans="1:7" x14ac:dyDescent="0.2">
      <c r="B11" s="15"/>
      <c r="C11" s="16"/>
      <c r="D11" s="16"/>
      <c r="E11" s="17"/>
      <c r="F11" s="16"/>
      <c r="G11" s="16"/>
    </row>
    <row r="12" spans="1:7" x14ac:dyDescent="0.2">
      <c r="A12" s="23" t="s">
        <v>10</v>
      </c>
      <c r="B12" s="15"/>
      <c r="C12" s="16"/>
      <c r="D12" s="16"/>
      <c r="E12" s="17"/>
      <c r="F12" s="16"/>
      <c r="G12" s="16"/>
    </row>
    <row r="13" spans="1:7" x14ac:dyDescent="0.2">
      <c r="A13" s="6" t="s">
        <v>13</v>
      </c>
      <c r="B13" s="7">
        <v>120</v>
      </c>
      <c r="C13" s="8">
        <v>30</v>
      </c>
      <c r="D13" s="8">
        <f>SUM(C13-B13)</f>
        <v>-90</v>
      </c>
      <c r="E13" s="9"/>
      <c r="F13" s="8">
        <v>24.61</v>
      </c>
      <c r="G13" s="8"/>
    </row>
    <row r="14" spans="1:7" x14ac:dyDescent="0.2">
      <c r="A14" s="10" t="s">
        <v>14</v>
      </c>
      <c r="B14" s="11">
        <v>247.25</v>
      </c>
      <c r="C14" s="9">
        <v>147</v>
      </c>
      <c r="D14" s="9">
        <f t="shared" ref="D14:D19" si="0">SUM(C14-B14)</f>
        <v>-100.25</v>
      </c>
      <c r="E14" s="9"/>
      <c r="F14" s="9">
        <v>102.72</v>
      </c>
      <c r="G14" s="9"/>
    </row>
    <row r="15" spans="1:7" x14ac:dyDescent="0.2">
      <c r="A15" s="10" t="s">
        <v>15</v>
      </c>
      <c r="B15" s="30">
        <v>268.75</v>
      </c>
      <c r="C15" s="9">
        <v>275</v>
      </c>
      <c r="D15" s="9">
        <f t="shared" si="0"/>
        <v>6.25</v>
      </c>
      <c r="E15" s="9"/>
      <c r="F15" s="9"/>
      <c r="G15" s="9"/>
    </row>
    <row r="16" spans="1:7" x14ac:dyDescent="0.2">
      <c r="A16" s="10" t="s">
        <v>16</v>
      </c>
      <c r="B16" s="11"/>
      <c r="C16" s="9">
        <v>72</v>
      </c>
      <c r="D16" s="9">
        <f t="shared" si="0"/>
        <v>72</v>
      </c>
      <c r="E16" s="9"/>
      <c r="F16" s="9"/>
      <c r="G16" s="9"/>
    </row>
    <row r="17" spans="1:7" x14ac:dyDescent="0.2">
      <c r="A17" s="10" t="s">
        <v>17</v>
      </c>
      <c r="B17" s="11">
        <v>35.32</v>
      </c>
      <c r="C17" s="9">
        <v>40</v>
      </c>
      <c r="D17" s="9">
        <f t="shared" si="0"/>
        <v>4.68</v>
      </c>
      <c r="E17" s="9"/>
      <c r="F17" s="9">
        <v>34.58</v>
      </c>
      <c r="G17" s="9"/>
    </row>
    <row r="18" spans="1:7" x14ac:dyDescent="0.2">
      <c r="A18" s="10" t="s">
        <v>18</v>
      </c>
      <c r="B18" s="11">
        <v>16.11</v>
      </c>
      <c r="C18" s="9">
        <v>15</v>
      </c>
      <c r="D18" s="9">
        <f t="shared" si="0"/>
        <v>-1.1099999999999994</v>
      </c>
      <c r="E18" s="9"/>
      <c r="F18" s="9"/>
      <c r="G18" s="9"/>
    </row>
    <row r="19" spans="1:7" x14ac:dyDescent="0.2">
      <c r="A19" s="12" t="s">
        <v>19</v>
      </c>
      <c r="B19" s="13">
        <v>214.98</v>
      </c>
      <c r="C19" s="14">
        <v>200</v>
      </c>
      <c r="D19" s="14">
        <f t="shared" si="0"/>
        <v>-14.97999999999999</v>
      </c>
      <c r="E19" s="9"/>
      <c r="F19" s="14"/>
      <c r="G19" s="14"/>
    </row>
    <row r="20" spans="1:7" x14ac:dyDescent="0.2">
      <c r="A20" s="21" t="s">
        <v>20</v>
      </c>
      <c r="B20" s="15">
        <f>SUM(B13:B19)</f>
        <v>902.41000000000008</v>
      </c>
      <c r="C20" s="16">
        <f>SUM(C13:C19)</f>
        <v>779</v>
      </c>
      <c r="D20" s="16">
        <f>SUM(D13:D19)</f>
        <v>-123.40999999999998</v>
      </c>
      <c r="E20" s="17"/>
      <c r="F20" s="16">
        <f>SUM(F13:F19)</f>
        <v>161.91</v>
      </c>
      <c r="G20" s="16">
        <f>SUM(G13:G19)</f>
        <v>0</v>
      </c>
    </row>
    <row r="21" spans="1:7" x14ac:dyDescent="0.2">
      <c r="B21" s="15"/>
      <c r="C21" s="16"/>
      <c r="D21" s="16"/>
      <c r="E21" s="17"/>
      <c r="F21" s="16"/>
      <c r="G21" s="16"/>
    </row>
    <row r="22" spans="1:7" x14ac:dyDescent="0.2">
      <c r="A22" s="6" t="s">
        <v>21</v>
      </c>
      <c r="B22" s="31">
        <v>66.67</v>
      </c>
      <c r="C22" s="8">
        <v>200</v>
      </c>
      <c r="D22" s="8">
        <f>SUM(C22-B22)</f>
        <v>133.32999999999998</v>
      </c>
      <c r="E22" s="9"/>
      <c r="F22" s="8">
        <v>196.89</v>
      </c>
      <c r="G22" s="8"/>
    </row>
    <row r="23" spans="1:7" x14ac:dyDescent="0.2">
      <c r="A23" s="10" t="s">
        <v>22</v>
      </c>
      <c r="B23" s="11"/>
      <c r="C23" s="9">
        <v>100</v>
      </c>
      <c r="D23" s="9">
        <f>SUM(C23-B23)</f>
        <v>100</v>
      </c>
      <c r="E23" s="9"/>
      <c r="F23" s="9">
        <v>89.2</v>
      </c>
      <c r="G23" s="9"/>
    </row>
    <row r="24" spans="1:7" x14ac:dyDescent="0.2">
      <c r="A24" s="10" t="s">
        <v>23</v>
      </c>
      <c r="B24" s="11">
        <v>86.61</v>
      </c>
      <c r="C24" s="9">
        <v>400</v>
      </c>
      <c r="D24" s="9">
        <f>SUM(C24-B24)</f>
        <v>313.39</v>
      </c>
      <c r="E24" s="9"/>
      <c r="F24" s="9"/>
      <c r="G24" s="9"/>
    </row>
    <row r="25" spans="1:7" x14ac:dyDescent="0.2">
      <c r="A25" s="12" t="s">
        <v>24</v>
      </c>
      <c r="B25" s="13"/>
      <c r="C25" s="14">
        <v>50</v>
      </c>
      <c r="D25" s="14">
        <f>SUM(C25-B25)</f>
        <v>50</v>
      </c>
      <c r="E25" s="9"/>
      <c r="F25" s="14"/>
      <c r="G25" s="14"/>
    </row>
    <row r="26" spans="1:7" x14ac:dyDescent="0.2">
      <c r="A26" s="21" t="s">
        <v>56</v>
      </c>
      <c r="B26" s="15">
        <f>SUM(B22:B25)</f>
        <v>153.28</v>
      </c>
      <c r="C26" s="16">
        <f>SUM(C22:C25)</f>
        <v>750</v>
      </c>
      <c r="D26" s="16">
        <f>SUM(D22:D25)</f>
        <v>596.72</v>
      </c>
      <c r="E26" s="17"/>
      <c r="F26" s="16">
        <f>SUM(F22:F25)</f>
        <v>286.08999999999997</v>
      </c>
      <c r="G26" s="16">
        <f>SUM(G22:G25)</f>
        <v>0</v>
      </c>
    </row>
    <row r="27" spans="1:7" x14ac:dyDescent="0.2">
      <c r="B27" s="15"/>
      <c r="C27" s="16"/>
      <c r="D27" s="16"/>
      <c r="E27" s="17"/>
      <c r="F27" s="16"/>
      <c r="G27" s="16"/>
    </row>
    <row r="28" spans="1:7" x14ac:dyDescent="0.2">
      <c r="A28" s="6" t="s">
        <v>26</v>
      </c>
      <c r="B28" s="7"/>
      <c r="C28" s="8">
        <v>60</v>
      </c>
      <c r="D28" s="8">
        <f>SUM(C28-B28)</f>
        <v>60</v>
      </c>
      <c r="E28" s="9"/>
      <c r="F28" s="8">
        <v>55</v>
      </c>
      <c r="G28" s="8"/>
    </row>
    <row r="29" spans="1:7" x14ac:dyDescent="0.2">
      <c r="A29" s="10" t="s">
        <v>27</v>
      </c>
      <c r="B29" s="30">
        <v>312.5</v>
      </c>
      <c r="C29" s="9">
        <v>350</v>
      </c>
      <c r="D29" s="9">
        <f>SUM(C29-B29)</f>
        <v>37.5</v>
      </c>
      <c r="E29" s="9"/>
      <c r="F29" s="9">
        <v>312.5</v>
      </c>
      <c r="G29" s="9"/>
    </row>
    <row r="30" spans="1:7" x14ac:dyDescent="0.2">
      <c r="A30" s="12" t="s">
        <v>28</v>
      </c>
      <c r="B30" s="13">
        <v>98.52</v>
      </c>
      <c r="C30" s="14">
        <v>117.16</v>
      </c>
      <c r="D30" s="14">
        <f>SUM(C30-B30)</f>
        <v>18.64</v>
      </c>
      <c r="E30" s="9"/>
      <c r="F30" s="14"/>
      <c r="G30" s="14"/>
    </row>
    <row r="31" spans="1:7" x14ac:dyDescent="0.2">
      <c r="A31" s="21" t="s">
        <v>25</v>
      </c>
      <c r="B31" s="15">
        <f>SUM(B28:B30)</f>
        <v>411.02</v>
      </c>
      <c r="C31" s="16">
        <f>SUM(C28:C30)</f>
        <v>527.16</v>
      </c>
      <c r="D31" s="16">
        <f>SUM(D28:D30)</f>
        <v>116.14</v>
      </c>
      <c r="E31" s="17"/>
      <c r="F31" s="16">
        <f>SUM(F28:F30)</f>
        <v>367.5</v>
      </c>
      <c r="G31" s="16">
        <f>SUM(G28:G30)</f>
        <v>0</v>
      </c>
    </row>
    <row r="32" spans="1:7" x14ac:dyDescent="0.2">
      <c r="B32" s="15"/>
      <c r="C32" s="16"/>
      <c r="D32" s="16"/>
      <c r="E32" s="17"/>
      <c r="F32" s="16"/>
      <c r="G32" s="16"/>
    </row>
    <row r="33" spans="1:7" x14ac:dyDescent="0.2">
      <c r="A33" s="6" t="s">
        <v>30</v>
      </c>
      <c r="B33" s="7">
        <v>1067.6099999999999</v>
      </c>
      <c r="C33" s="8"/>
      <c r="D33" s="8">
        <f t="shared" ref="D33:D41" si="1">SUM(C33-B33)</f>
        <v>-1067.6099999999999</v>
      </c>
      <c r="E33" s="9"/>
      <c r="F33" s="8"/>
      <c r="G33" s="8"/>
    </row>
    <row r="34" spans="1:7" x14ac:dyDescent="0.2">
      <c r="A34" s="10" t="s">
        <v>31</v>
      </c>
      <c r="B34" s="11"/>
      <c r="C34" s="9"/>
      <c r="D34" s="9">
        <f t="shared" si="1"/>
        <v>0</v>
      </c>
      <c r="E34" s="9"/>
      <c r="F34" s="9"/>
      <c r="G34" s="9"/>
    </row>
    <row r="35" spans="1:7" x14ac:dyDescent="0.2">
      <c r="A35" s="10" t="s">
        <v>32</v>
      </c>
      <c r="B35" s="11">
        <v>617.72</v>
      </c>
      <c r="C35" s="9"/>
      <c r="D35" s="9">
        <f t="shared" si="1"/>
        <v>-617.72</v>
      </c>
      <c r="E35" s="9"/>
      <c r="F35" s="9"/>
      <c r="G35" s="9"/>
    </row>
    <row r="36" spans="1:7" x14ac:dyDescent="0.2">
      <c r="A36" s="10" t="s">
        <v>33</v>
      </c>
      <c r="B36" s="11">
        <v>7.91</v>
      </c>
      <c r="C36" s="9">
        <v>20</v>
      </c>
      <c r="D36" s="9">
        <f t="shared" si="1"/>
        <v>12.09</v>
      </c>
      <c r="E36" s="9"/>
      <c r="F36" s="9">
        <v>19.920000000000002</v>
      </c>
      <c r="G36" s="9"/>
    </row>
    <row r="37" spans="1:7" x14ac:dyDescent="0.2">
      <c r="A37" s="10" t="s">
        <v>34</v>
      </c>
      <c r="B37" s="11"/>
      <c r="C37" s="9">
        <v>25</v>
      </c>
      <c r="D37" s="9">
        <f t="shared" si="1"/>
        <v>25</v>
      </c>
      <c r="E37" s="9"/>
      <c r="F37" s="9">
        <v>22.47</v>
      </c>
      <c r="G37" s="9"/>
    </row>
    <row r="38" spans="1:7" x14ac:dyDescent="0.2">
      <c r="A38" s="10" t="s">
        <v>35</v>
      </c>
      <c r="B38" s="11">
        <v>128.1</v>
      </c>
      <c r="C38" s="9"/>
      <c r="D38" s="9">
        <f t="shared" si="1"/>
        <v>-128.1</v>
      </c>
      <c r="E38" s="9"/>
      <c r="F38" s="9">
        <v>85.12</v>
      </c>
      <c r="G38" s="9"/>
    </row>
    <row r="39" spans="1:7" x14ac:dyDescent="0.2">
      <c r="A39" s="10" t="s">
        <v>36</v>
      </c>
      <c r="B39" s="11"/>
      <c r="C39" s="9">
        <v>150</v>
      </c>
      <c r="D39" s="9">
        <f t="shared" si="1"/>
        <v>150</v>
      </c>
      <c r="E39" s="9"/>
      <c r="F39" s="9"/>
      <c r="G39" s="9"/>
    </row>
    <row r="40" spans="1:7" x14ac:dyDescent="0.2">
      <c r="A40" s="10" t="s">
        <v>37</v>
      </c>
      <c r="B40" s="11">
        <v>106.75</v>
      </c>
      <c r="C40" s="9"/>
      <c r="D40" s="9">
        <f t="shared" si="1"/>
        <v>-106.75</v>
      </c>
      <c r="E40" s="9"/>
      <c r="F40" s="9"/>
      <c r="G40" s="9"/>
    </row>
    <row r="41" spans="1:7" x14ac:dyDescent="0.2">
      <c r="A41" s="12" t="s">
        <v>38</v>
      </c>
      <c r="B41" s="13">
        <v>102.48</v>
      </c>
      <c r="C41" s="14"/>
      <c r="D41" s="14">
        <f t="shared" si="1"/>
        <v>-102.48</v>
      </c>
      <c r="E41" s="9"/>
      <c r="F41" s="14"/>
      <c r="G41" s="14"/>
    </row>
    <row r="42" spans="1:7" x14ac:dyDescent="0.2">
      <c r="A42" s="21" t="s">
        <v>29</v>
      </c>
      <c r="B42" s="15">
        <f>SUM(B33:B41)</f>
        <v>2030.57</v>
      </c>
      <c r="C42" s="16">
        <f>SUM(C33:C41)</f>
        <v>195</v>
      </c>
      <c r="D42" s="16">
        <f>SUM(D33:D41)</f>
        <v>-1835.57</v>
      </c>
      <c r="E42" s="17"/>
      <c r="F42" s="16">
        <f>SUM(F33:F41)</f>
        <v>127.51</v>
      </c>
      <c r="G42" s="16">
        <f>SUM(G33:G41)</f>
        <v>0</v>
      </c>
    </row>
    <row r="43" spans="1:7" x14ac:dyDescent="0.2">
      <c r="B43" s="15"/>
      <c r="C43" s="16"/>
      <c r="D43" s="16"/>
      <c r="E43" s="17"/>
      <c r="F43" s="16"/>
      <c r="G43" s="16"/>
    </row>
    <row r="44" spans="1:7" x14ac:dyDescent="0.2">
      <c r="A44" s="6" t="s">
        <v>40</v>
      </c>
      <c r="B44" s="7"/>
      <c r="C44" s="8"/>
      <c r="D44" s="8">
        <f>SUM(C44-B44)</f>
        <v>0</v>
      </c>
      <c r="E44" s="9"/>
      <c r="F44" s="8"/>
      <c r="G44" s="8"/>
    </row>
    <row r="45" spans="1:7" x14ac:dyDescent="0.2">
      <c r="A45" s="10" t="s">
        <v>41</v>
      </c>
      <c r="B45" s="11">
        <v>22.61</v>
      </c>
      <c r="C45" s="9">
        <v>60</v>
      </c>
      <c r="D45" s="9">
        <f>SUM(C45-B45)</f>
        <v>37.39</v>
      </c>
      <c r="E45" s="9"/>
      <c r="F45" s="9"/>
      <c r="G45" s="9"/>
    </row>
    <row r="46" spans="1:7" x14ac:dyDescent="0.2">
      <c r="A46" s="10" t="s">
        <v>42</v>
      </c>
      <c r="B46" s="30">
        <v>635.17999999999995</v>
      </c>
      <c r="C46" s="9">
        <v>100</v>
      </c>
      <c r="D46" s="9">
        <f>SUM(C46-B46)</f>
        <v>-535.17999999999995</v>
      </c>
      <c r="E46" s="9"/>
      <c r="F46" s="9"/>
      <c r="G46" s="9"/>
    </row>
    <row r="47" spans="1:7" x14ac:dyDescent="0.2">
      <c r="A47" s="10" t="s">
        <v>43</v>
      </c>
      <c r="B47" s="11"/>
      <c r="C47" s="9">
        <v>500</v>
      </c>
      <c r="D47" s="9">
        <f>SUM(C47-B47)</f>
        <v>500</v>
      </c>
      <c r="E47" s="9"/>
      <c r="F47" s="9"/>
      <c r="G47" s="9"/>
    </row>
    <row r="48" spans="1:7" x14ac:dyDescent="0.2">
      <c r="A48" s="12" t="s">
        <v>44</v>
      </c>
      <c r="B48" s="13">
        <v>500</v>
      </c>
      <c r="C48" s="14"/>
      <c r="D48" s="14">
        <f>SUM(C48-B48)</f>
        <v>-500</v>
      </c>
      <c r="E48" s="9"/>
      <c r="F48" s="14"/>
      <c r="G48" s="14"/>
    </row>
    <row r="49" spans="1:7" x14ac:dyDescent="0.2">
      <c r="A49" s="22" t="s">
        <v>39</v>
      </c>
      <c r="B49" s="15">
        <f>SUM(B44:B48)</f>
        <v>1157.79</v>
      </c>
      <c r="C49" s="16">
        <f>SUM(C44:C48)</f>
        <v>660</v>
      </c>
      <c r="D49" s="16">
        <f>SUM(D44:D48)</f>
        <v>-497.78999999999996</v>
      </c>
      <c r="E49" s="17"/>
      <c r="F49" s="16">
        <f>SUM(F44:F48)</f>
        <v>0</v>
      </c>
      <c r="G49" s="16">
        <f>SUM(G44:G48)</f>
        <v>0</v>
      </c>
    </row>
    <row r="50" spans="1:7" x14ac:dyDescent="0.2">
      <c r="B50" s="15"/>
      <c r="C50" s="16"/>
      <c r="D50" s="16"/>
      <c r="E50" s="17"/>
      <c r="F50" s="16"/>
      <c r="G50" s="16"/>
    </row>
    <row r="51" spans="1:7" x14ac:dyDescent="0.2">
      <c r="A51" s="6" t="s">
        <v>49</v>
      </c>
      <c r="B51" s="7"/>
      <c r="C51" s="8">
        <v>20</v>
      </c>
      <c r="D51" s="8">
        <f>SUM(C51-B51)</f>
        <v>20</v>
      </c>
      <c r="E51" s="9"/>
      <c r="F51" s="8">
        <v>16.05</v>
      </c>
      <c r="G51" s="8"/>
    </row>
    <row r="52" spans="1:7" x14ac:dyDescent="0.2">
      <c r="A52" s="10" t="s">
        <v>45</v>
      </c>
      <c r="B52" s="11">
        <v>101.84</v>
      </c>
      <c r="C52" s="9"/>
      <c r="D52" s="9">
        <f>SUM(C52-B52)</f>
        <v>-101.84</v>
      </c>
      <c r="E52" s="9"/>
      <c r="F52" s="9"/>
      <c r="G52" s="9"/>
    </row>
    <row r="53" spans="1:7" x14ac:dyDescent="0.2">
      <c r="A53" s="10" t="s">
        <v>46</v>
      </c>
      <c r="B53" s="11"/>
      <c r="C53" s="9"/>
      <c r="D53" s="9">
        <f>SUM(C53-B53)</f>
        <v>0</v>
      </c>
      <c r="E53" s="9"/>
      <c r="F53" s="9">
        <v>37.18</v>
      </c>
      <c r="G53" s="9"/>
    </row>
    <row r="54" spans="1:7" x14ac:dyDescent="0.2">
      <c r="A54" s="12" t="s">
        <v>47</v>
      </c>
      <c r="B54" s="32">
        <v>236.53</v>
      </c>
      <c r="C54" s="14"/>
      <c r="D54" s="14">
        <f>SUM(C54-B54)</f>
        <v>-236.53</v>
      </c>
      <c r="E54" s="9"/>
      <c r="F54" s="14"/>
      <c r="G54" s="14"/>
    </row>
    <row r="55" spans="1:7" x14ac:dyDescent="0.2">
      <c r="A55" s="22" t="s">
        <v>48</v>
      </c>
      <c r="B55" s="15">
        <f>SUM(B51:B54)</f>
        <v>338.37</v>
      </c>
      <c r="C55" s="16">
        <f>SUM(C51:C54)</f>
        <v>20</v>
      </c>
      <c r="D55" s="16">
        <f>SUM(D51:D54)</f>
        <v>-318.37</v>
      </c>
      <c r="E55" s="17"/>
      <c r="F55" s="16">
        <f>SUM(F51:F54)</f>
        <v>53.230000000000004</v>
      </c>
      <c r="G55" s="16">
        <f>SUM(G51:G54)</f>
        <v>0</v>
      </c>
    </row>
    <row r="56" spans="1:7" x14ac:dyDescent="0.2">
      <c r="B56" s="15"/>
      <c r="C56" s="16"/>
      <c r="D56" s="16"/>
      <c r="E56" s="17"/>
      <c r="F56" s="16"/>
      <c r="G56" s="16"/>
    </row>
    <row r="57" spans="1:7" x14ac:dyDescent="0.2">
      <c r="A57" s="18" t="s">
        <v>51</v>
      </c>
      <c r="B57" s="19">
        <f>SUM(B20+B26+B31+B42+B49+B55)</f>
        <v>4993.4399999999996</v>
      </c>
      <c r="C57" s="19">
        <f>SUM(C20+C26+C31+C42+C49+C55)</f>
        <v>2931.16</v>
      </c>
      <c r="D57" s="20">
        <f>SUM(C57-B57)</f>
        <v>-2062.2799999999997</v>
      </c>
      <c r="E57" s="9"/>
      <c r="F57" s="20">
        <f>SUM(F20+F26+F31+F42+F49+F55)</f>
        <v>996.24</v>
      </c>
      <c r="G57" s="20">
        <v>864.71</v>
      </c>
    </row>
    <row r="58" spans="1:7" x14ac:dyDescent="0.2">
      <c r="B58" s="15"/>
      <c r="C58" s="16"/>
      <c r="D58" s="16"/>
      <c r="E58" s="17"/>
      <c r="F58" s="16"/>
      <c r="G58" s="16"/>
    </row>
    <row r="59" spans="1:7" x14ac:dyDescent="0.2">
      <c r="A59" s="23" t="s">
        <v>53</v>
      </c>
      <c r="B59" s="15">
        <f>SUM(B10-B57)</f>
        <v>15676.560000000001</v>
      </c>
      <c r="C59" s="15">
        <f>SUM(C10-C57)</f>
        <v>6708.84</v>
      </c>
      <c r="D59" s="16">
        <f>SUM(B59-C59)</f>
        <v>8967.7200000000012</v>
      </c>
      <c r="E59" s="24"/>
      <c r="F59" s="15">
        <f>SUM(F10-F57)</f>
        <v>8063.76</v>
      </c>
      <c r="G59" s="15">
        <f>SUM(G10-G57)</f>
        <v>8814.2900000000009</v>
      </c>
    </row>
    <row r="60" spans="1:7" x14ac:dyDescent="0.2">
      <c r="A60" s="1" t="s">
        <v>11</v>
      </c>
      <c r="B60" s="16">
        <v>3800</v>
      </c>
      <c r="C60" s="16"/>
      <c r="D60" s="16"/>
      <c r="E60" s="17"/>
      <c r="F60" s="16"/>
      <c r="G60" s="16"/>
    </row>
    <row r="61" spans="1:7" x14ac:dyDescent="0.2">
      <c r="A61" s="3" t="s">
        <v>55</v>
      </c>
      <c r="B61" s="16">
        <f>SUM(B59+B60)</f>
        <v>19476.560000000001</v>
      </c>
      <c r="C61" s="16"/>
      <c r="D61" s="16"/>
      <c r="E61" s="17"/>
      <c r="F61" s="16">
        <f>SUM(F59+F60)</f>
        <v>8063.76</v>
      </c>
      <c r="G61" s="16"/>
    </row>
    <row r="63" spans="1:7" x14ac:dyDescent="0.2">
      <c r="A63" s="1" t="s">
        <v>52</v>
      </c>
      <c r="B63" s="15">
        <v>20000</v>
      </c>
      <c r="C63" s="16"/>
      <c r="D63" s="16"/>
      <c r="E63" s="17"/>
      <c r="F63" s="16">
        <v>550</v>
      </c>
      <c r="G63" s="16"/>
    </row>
  </sheetData>
  <printOptions horizontalCentered="1" verticalCentered="1"/>
  <pageMargins left="0.2" right="0.2" top="0.25" bottom="0.2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C21"/>
  <sheetViews>
    <sheetView windowProtection="1" topLeftCell="B1" workbookViewId="0">
      <selection activeCell="B22" sqref="B22"/>
    </sheetView>
  </sheetViews>
  <sheetFormatPr defaultRowHeight="15" x14ac:dyDescent="0.25"/>
  <cols>
    <col min="2" max="2" width="45.140625" bestFit="1" customWidth="1"/>
  </cols>
  <sheetData>
    <row r="1" spans="2:3" x14ac:dyDescent="0.25">
      <c r="B1" s="59" t="s">
        <v>140</v>
      </c>
    </row>
    <row r="3" spans="2:3" x14ac:dyDescent="0.25">
      <c r="B3" s="59" t="s">
        <v>141</v>
      </c>
    </row>
    <row r="4" spans="2:3" x14ac:dyDescent="0.25">
      <c r="B4" s="59" t="s">
        <v>437</v>
      </c>
      <c r="C4" s="60">
        <v>200.95</v>
      </c>
    </row>
    <row r="5" spans="2:3" x14ac:dyDescent="0.25">
      <c r="B5" s="59" t="s">
        <v>142</v>
      </c>
      <c r="C5" s="60">
        <v>307.86</v>
      </c>
    </row>
    <row r="6" spans="2:3" x14ac:dyDescent="0.25">
      <c r="B6" s="59" t="s">
        <v>143</v>
      </c>
      <c r="C6" s="60">
        <v>582</v>
      </c>
    </row>
    <row r="7" spans="2:3" x14ac:dyDescent="0.25">
      <c r="B7" s="59" t="s">
        <v>50</v>
      </c>
      <c r="C7" s="61">
        <v>1090.81</v>
      </c>
    </row>
    <row r="9" spans="2:3" x14ac:dyDescent="0.25">
      <c r="B9" s="59" t="s">
        <v>10</v>
      </c>
    </row>
    <row r="10" spans="2:3" x14ac:dyDescent="0.25">
      <c r="B10" s="59" t="s">
        <v>144</v>
      </c>
      <c r="C10" s="60">
        <v>126.01</v>
      </c>
    </row>
    <row r="11" spans="2:3" x14ac:dyDescent="0.25">
      <c r="B11" s="59" t="s">
        <v>145</v>
      </c>
      <c r="C11" s="60">
        <v>0</v>
      </c>
    </row>
    <row r="12" spans="2:3" x14ac:dyDescent="0.25">
      <c r="B12" s="59" t="s">
        <v>438</v>
      </c>
      <c r="C12" s="60">
        <v>0</v>
      </c>
    </row>
    <row r="13" spans="2:3" x14ac:dyDescent="0.25">
      <c r="B13" s="59" t="s">
        <v>439</v>
      </c>
      <c r="C13" s="60">
        <v>0</v>
      </c>
    </row>
    <row r="14" spans="2:3" x14ac:dyDescent="0.25">
      <c r="B14" s="59" t="s">
        <v>146</v>
      </c>
      <c r="C14" s="60">
        <v>126.01</v>
      </c>
    </row>
    <row r="16" spans="2:3" x14ac:dyDescent="0.25">
      <c r="B16" s="59" t="s">
        <v>147</v>
      </c>
      <c r="C16" s="62">
        <v>964.8</v>
      </c>
    </row>
    <row r="17" spans="2:2" x14ac:dyDescent="0.25">
      <c r="B17" s="59" t="s">
        <v>148</v>
      </c>
    </row>
    <row r="18" spans="2:2" x14ac:dyDescent="0.25">
      <c r="B18" s="59" t="s">
        <v>149</v>
      </c>
    </row>
    <row r="19" spans="2:2" x14ac:dyDescent="0.25">
      <c r="B19" s="59" t="s">
        <v>150</v>
      </c>
    </row>
    <row r="20" spans="2:2" x14ac:dyDescent="0.25">
      <c r="B20" s="59" t="s">
        <v>152</v>
      </c>
    </row>
    <row r="21" spans="2:2" x14ac:dyDescent="0.25">
      <c r="B21" s="59" t="s">
        <v>151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37"/>
  <sheetViews>
    <sheetView windowProtection="1" workbookViewId="0">
      <selection activeCell="AA43" sqref="AA43"/>
    </sheetView>
  </sheetViews>
  <sheetFormatPr defaultRowHeight="11.25" x14ac:dyDescent="0.2"/>
  <cols>
    <col min="1" max="1" width="40.28515625" style="1" bestFit="1" customWidth="1"/>
    <col min="2" max="17" width="0" style="1" hidden="1" customWidth="1"/>
    <col min="18" max="18" width="10.5703125" style="1" bestFit="1" customWidth="1"/>
    <col min="19" max="21" width="9.7109375" style="1" bestFit="1" customWidth="1"/>
    <col min="22" max="22" width="11.85546875" style="1" bestFit="1" customWidth="1"/>
    <col min="23" max="23" width="10.5703125" style="1" bestFit="1" customWidth="1"/>
    <col min="24" max="25" width="10.5703125" style="1" customWidth="1"/>
    <col min="26" max="26" width="10.5703125" style="1" bestFit="1" customWidth="1"/>
    <col min="27" max="28" width="13.85546875" style="1" bestFit="1" customWidth="1"/>
    <col min="29" max="16384" width="9.140625" style="1"/>
  </cols>
  <sheetData>
    <row r="1" spans="1:28" ht="22.5" x14ac:dyDescent="0.2">
      <c r="A1" s="65" t="s">
        <v>401</v>
      </c>
      <c r="B1" s="65" t="s">
        <v>400</v>
      </c>
      <c r="C1" s="66" t="s">
        <v>399</v>
      </c>
      <c r="D1" s="66" t="s">
        <v>398</v>
      </c>
      <c r="E1" s="66" t="s">
        <v>397</v>
      </c>
      <c r="F1" s="66"/>
      <c r="G1" s="65" t="s">
        <v>396</v>
      </c>
      <c r="H1" s="67" t="s">
        <v>395</v>
      </c>
      <c r="I1" s="67" t="s">
        <v>394</v>
      </c>
      <c r="J1" s="68" t="s">
        <v>393</v>
      </c>
      <c r="K1" s="68" t="s">
        <v>392</v>
      </c>
      <c r="L1" s="68" t="s">
        <v>391</v>
      </c>
      <c r="M1" s="69" t="s">
        <v>390</v>
      </c>
      <c r="N1" s="69" t="s">
        <v>389</v>
      </c>
      <c r="O1" s="69" t="s">
        <v>388</v>
      </c>
      <c r="P1" s="69" t="s">
        <v>387</v>
      </c>
      <c r="Q1" s="70" t="s">
        <v>386</v>
      </c>
      <c r="R1" s="71" t="s">
        <v>385</v>
      </c>
      <c r="S1" s="70" t="s">
        <v>384</v>
      </c>
      <c r="T1" s="70" t="s">
        <v>383</v>
      </c>
      <c r="U1" s="70" t="s">
        <v>382</v>
      </c>
      <c r="V1" s="66" t="s">
        <v>381</v>
      </c>
      <c r="W1" s="72" t="s">
        <v>380</v>
      </c>
      <c r="X1" s="73">
        <v>42005</v>
      </c>
      <c r="Y1" s="73" t="s">
        <v>445</v>
      </c>
      <c r="Z1" s="74" t="s">
        <v>212</v>
      </c>
      <c r="AA1" s="74" t="s">
        <v>379</v>
      </c>
      <c r="AB1" s="74" t="s">
        <v>379</v>
      </c>
    </row>
    <row r="2" spans="1:28" x14ac:dyDescent="0.2">
      <c r="A2" s="75" t="s">
        <v>378</v>
      </c>
      <c r="B2" s="75" t="s">
        <v>377</v>
      </c>
      <c r="C2" s="75"/>
      <c r="D2" s="75" t="s">
        <v>176</v>
      </c>
      <c r="E2" s="75" t="s">
        <v>376</v>
      </c>
      <c r="F2" s="75" t="s">
        <v>375</v>
      </c>
      <c r="G2" s="75" t="s">
        <v>374</v>
      </c>
      <c r="H2" s="75"/>
      <c r="I2" s="76" t="s">
        <v>373</v>
      </c>
      <c r="J2" s="75" t="s">
        <v>62</v>
      </c>
      <c r="K2" s="75" t="s">
        <v>62</v>
      </c>
      <c r="L2" s="75" t="s">
        <v>171</v>
      </c>
      <c r="M2" s="75"/>
      <c r="N2" s="75"/>
      <c r="O2" s="75"/>
      <c r="P2" s="75">
        <v>1</v>
      </c>
      <c r="Q2" s="77">
        <v>41880</v>
      </c>
      <c r="R2" s="78">
        <v>150</v>
      </c>
      <c r="S2" s="79" t="s">
        <v>372</v>
      </c>
      <c r="T2" s="79"/>
      <c r="U2" s="79"/>
      <c r="V2" s="75">
        <v>0</v>
      </c>
      <c r="W2" s="80">
        <v>0</v>
      </c>
      <c r="X2" s="80"/>
      <c r="Y2" s="80"/>
      <c r="Z2" s="81"/>
      <c r="AA2" s="78">
        <v>0</v>
      </c>
      <c r="AB2" s="78">
        <v>0</v>
      </c>
    </row>
    <row r="3" spans="1:28" x14ac:dyDescent="0.2">
      <c r="A3" s="75" t="s">
        <v>366</v>
      </c>
      <c r="B3" s="75" t="s">
        <v>192</v>
      </c>
      <c r="C3" s="75"/>
      <c r="D3" s="75" t="s">
        <v>176</v>
      </c>
      <c r="E3" s="75" t="s">
        <v>365</v>
      </c>
      <c r="F3" s="75" t="s">
        <v>364</v>
      </c>
      <c r="G3" s="75" t="s">
        <v>363</v>
      </c>
      <c r="H3" s="75"/>
      <c r="I3" s="75" t="s">
        <v>362</v>
      </c>
      <c r="J3" s="75" t="s">
        <v>62</v>
      </c>
      <c r="K3" s="75" t="s">
        <v>62</v>
      </c>
      <c r="L3" s="75" t="s">
        <v>171</v>
      </c>
      <c r="M3" s="75"/>
      <c r="N3" s="75"/>
      <c r="O3" s="75">
        <v>1</v>
      </c>
      <c r="P3" s="75"/>
      <c r="Q3" s="77">
        <v>41881</v>
      </c>
      <c r="R3" s="78">
        <v>150</v>
      </c>
      <c r="S3" s="79">
        <v>41919</v>
      </c>
      <c r="T3" s="79"/>
      <c r="U3" s="79"/>
      <c r="V3" s="77">
        <v>41885</v>
      </c>
      <c r="W3" s="82">
        <f t="shared" ref="W3:W20" si="0">+R3</f>
        <v>150</v>
      </c>
      <c r="X3" s="82"/>
      <c r="Y3" s="82"/>
      <c r="Z3" s="78"/>
      <c r="AA3" s="81"/>
      <c r="AB3" s="81"/>
    </row>
    <row r="4" spans="1:28" x14ac:dyDescent="0.2">
      <c r="A4" s="75" t="s">
        <v>361</v>
      </c>
      <c r="B4" s="75" t="s">
        <v>279</v>
      </c>
      <c r="C4" s="75"/>
      <c r="D4" s="75" t="s">
        <v>265</v>
      </c>
      <c r="E4" s="75" t="s">
        <v>360</v>
      </c>
      <c r="F4" s="75" t="s">
        <v>359</v>
      </c>
      <c r="G4" s="75" t="s">
        <v>358</v>
      </c>
      <c r="H4" s="75" t="s">
        <v>357</v>
      </c>
      <c r="I4" s="75" t="s">
        <v>356</v>
      </c>
      <c r="J4" s="75" t="s">
        <v>62</v>
      </c>
      <c r="K4" s="75" t="s">
        <v>62</v>
      </c>
      <c r="L4" s="75" t="s">
        <v>185</v>
      </c>
      <c r="M4" s="83"/>
      <c r="N4" s="83">
        <v>1</v>
      </c>
      <c r="O4" s="83"/>
      <c r="P4" s="83"/>
      <c r="Q4" s="84">
        <v>41900</v>
      </c>
      <c r="R4" s="78">
        <v>250</v>
      </c>
      <c r="S4" s="79">
        <v>41919</v>
      </c>
      <c r="T4" s="79"/>
      <c r="U4" s="79"/>
      <c r="V4" s="77">
        <v>41921</v>
      </c>
      <c r="W4" s="82">
        <f t="shared" si="0"/>
        <v>250</v>
      </c>
      <c r="X4" s="82"/>
      <c r="Y4" s="82"/>
      <c r="Z4" s="78"/>
      <c r="AA4" s="78"/>
      <c r="AB4" s="78"/>
    </row>
    <row r="5" spans="1:28" x14ac:dyDescent="0.2">
      <c r="A5" s="75" t="s">
        <v>355</v>
      </c>
      <c r="B5" s="18" t="s">
        <v>354</v>
      </c>
      <c r="C5" s="18"/>
      <c r="D5" s="18" t="s">
        <v>204</v>
      </c>
      <c r="E5" s="18" t="s">
        <v>353</v>
      </c>
      <c r="F5" s="18" t="s">
        <v>352</v>
      </c>
      <c r="G5" s="18" t="s">
        <v>351</v>
      </c>
      <c r="H5" s="18" t="s">
        <v>350</v>
      </c>
      <c r="I5" s="76" t="s">
        <v>349</v>
      </c>
      <c r="J5" s="85" t="s">
        <v>154</v>
      </c>
      <c r="K5" s="85" t="s">
        <v>62</v>
      </c>
      <c r="L5" s="85" t="s">
        <v>185</v>
      </c>
      <c r="M5" s="85"/>
      <c r="N5" s="85">
        <v>1</v>
      </c>
      <c r="O5" s="85"/>
      <c r="P5" s="85"/>
      <c r="Q5" s="86">
        <v>41906</v>
      </c>
      <c r="R5" s="87">
        <v>250</v>
      </c>
      <c r="S5" s="79">
        <v>41919</v>
      </c>
      <c r="T5" s="79"/>
      <c r="U5" s="79"/>
      <c r="V5" s="86">
        <v>41921</v>
      </c>
      <c r="W5" s="82">
        <f t="shared" si="0"/>
        <v>250</v>
      </c>
      <c r="X5" s="82"/>
      <c r="Y5" s="82"/>
      <c r="Z5" s="81"/>
      <c r="AA5" s="81"/>
      <c r="AB5" s="81"/>
    </row>
    <row r="6" spans="1:28" x14ac:dyDescent="0.2">
      <c r="A6" s="75" t="s">
        <v>348</v>
      </c>
      <c r="B6" s="75" t="s">
        <v>347</v>
      </c>
      <c r="C6" s="75"/>
      <c r="D6" s="75" t="s">
        <v>176</v>
      </c>
      <c r="E6" s="75" t="s">
        <v>346</v>
      </c>
      <c r="F6" s="75" t="s">
        <v>345</v>
      </c>
      <c r="G6" s="75" t="s">
        <v>344</v>
      </c>
      <c r="H6" s="75" t="s">
        <v>343</v>
      </c>
      <c r="I6" s="88" t="s">
        <v>342</v>
      </c>
      <c r="J6" s="75" t="s">
        <v>62</v>
      </c>
      <c r="K6" s="75" t="s">
        <v>62</v>
      </c>
      <c r="L6" s="75" t="s">
        <v>171</v>
      </c>
      <c r="M6" s="75"/>
      <c r="N6" s="75"/>
      <c r="O6" s="75"/>
      <c r="P6" s="75">
        <v>1</v>
      </c>
      <c r="Q6" s="77">
        <v>41887</v>
      </c>
      <c r="R6" s="78">
        <v>150</v>
      </c>
      <c r="S6" s="79">
        <v>41919</v>
      </c>
      <c r="T6" s="79"/>
      <c r="U6" s="79"/>
      <c r="V6" s="77">
        <v>41922</v>
      </c>
      <c r="W6" s="82">
        <f t="shared" si="0"/>
        <v>150</v>
      </c>
      <c r="X6" s="82"/>
      <c r="Y6" s="82"/>
      <c r="Z6" s="78"/>
      <c r="AA6" s="78"/>
      <c r="AB6" s="78"/>
    </row>
    <row r="7" spans="1:28" x14ac:dyDescent="0.2">
      <c r="A7" s="75" t="s">
        <v>341</v>
      </c>
      <c r="B7" s="75" t="s">
        <v>340</v>
      </c>
      <c r="C7" s="75" t="s">
        <v>191</v>
      </c>
      <c r="D7" s="75" t="s">
        <v>176</v>
      </c>
      <c r="E7" s="75" t="s">
        <v>339</v>
      </c>
      <c r="F7" s="75" t="s">
        <v>338</v>
      </c>
      <c r="G7" s="75" t="s">
        <v>337</v>
      </c>
      <c r="H7" s="75" t="s">
        <v>336</v>
      </c>
      <c r="I7" s="75" t="s">
        <v>335</v>
      </c>
      <c r="J7" s="75" t="s">
        <v>62</v>
      </c>
      <c r="K7" s="75" t="s">
        <v>62</v>
      </c>
      <c r="L7" s="75" t="s">
        <v>294</v>
      </c>
      <c r="M7" s="83">
        <v>1</v>
      </c>
      <c r="N7" s="83"/>
      <c r="O7" s="83"/>
      <c r="P7" s="83"/>
      <c r="Q7" s="84">
        <v>41880</v>
      </c>
      <c r="R7" s="78">
        <v>250</v>
      </c>
      <c r="S7" s="79">
        <v>41919</v>
      </c>
      <c r="T7" s="79"/>
      <c r="U7" s="79"/>
      <c r="V7" s="77">
        <v>41922</v>
      </c>
      <c r="W7" s="82">
        <f t="shared" si="0"/>
        <v>250</v>
      </c>
      <c r="X7" s="82"/>
      <c r="Y7" s="82"/>
      <c r="Z7" s="78"/>
      <c r="AA7" s="78"/>
      <c r="AB7" s="78"/>
    </row>
    <row r="8" spans="1:28" x14ac:dyDescent="0.2">
      <c r="A8" s="75" t="s">
        <v>334</v>
      </c>
      <c r="B8" s="75" t="s">
        <v>333</v>
      </c>
      <c r="C8" s="75"/>
      <c r="D8" s="75" t="s">
        <v>204</v>
      </c>
      <c r="E8" s="75" t="s">
        <v>332</v>
      </c>
      <c r="F8" s="75" t="s">
        <v>331</v>
      </c>
      <c r="G8" s="75" t="s">
        <v>330</v>
      </c>
      <c r="H8" s="88" t="s">
        <v>329</v>
      </c>
      <c r="I8" s="75" t="s">
        <v>328</v>
      </c>
      <c r="J8" s="75" t="s">
        <v>154</v>
      </c>
      <c r="K8" s="75" t="s">
        <v>62</v>
      </c>
      <c r="L8" s="75" t="s">
        <v>273</v>
      </c>
      <c r="M8" s="75"/>
      <c r="N8" s="75"/>
      <c r="O8" s="75">
        <v>1</v>
      </c>
      <c r="P8" s="75"/>
      <c r="Q8" s="77">
        <v>41907</v>
      </c>
      <c r="R8" s="78">
        <v>150</v>
      </c>
      <c r="S8" s="79">
        <v>41919</v>
      </c>
      <c r="T8" s="79"/>
      <c r="U8" s="79"/>
      <c r="V8" s="77">
        <v>41922</v>
      </c>
      <c r="W8" s="82">
        <f t="shared" si="0"/>
        <v>150</v>
      </c>
      <c r="X8" s="82"/>
      <c r="Y8" s="82"/>
      <c r="Z8" s="78"/>
      <c r="AA8" s="78"/>
      <c r="AB8" s="78"/>
    </row>
    <row r="9" spans="1:28" x14ac:dyDescent="0.2">
      <c r="A9" s="18" t="s">
        <v>327</v>
      </c>
      <c r="B9" s="75" t="s">
        <v>192</v>
      </c>
      <c r="C9" s="18"/>
      <c r="D9" s="18"/>
      <c r="E9" s="18" t="s">
        <v>326</v>
      </c>
      <c r="F9" s="18" t="s">
        <v>325</v>
      </c>
      <c r="G9" s="18" t="s">
        <v>324</v>
      </c>
      <c r="H9" s="18" t="s">
        <v>323</v>
      </c>
      <c r="I9" s="18" t="s">
        <v>322</v>
      </c>
      <c r="J9" s="85" t="s">
        <v>154</v>
      </c>
      <c r="K9" s="85" t="s">
        <v>62</v>
      </c>
      <c r="L9" s="85" t="s">
        <v>171</v>
      </c>
      <c r="M9" s="85"/>
      <c r="N9" s="85"/>
      <c r="O9" s="85"/>
      <c r="P9" s="85">
        <v>1</v>
      </c>
      <c r="Q9" s="86">
        <v>41898</v>
      </c>
      <c r="R9" s="87">
        <v>150</v>
      </c>
      <c r="S9" s="79">
        <v>41919</v>
      </c>
      <c r="T9" s="79"/>
      <c r="U9" s="79"/>
      <c r="V9" s="86">
        <v>41922</v>
      </c>
      <c r="W9" s="82">
        <f t="shared" si="0"/>
        <v>150</v>
      </c>
      <c r="X9" s="82"/>
      <c r="Y9" s="82"/>
      <c r="Z9" s="78"/>
      <c r="AA9" s="78"/>
      <c r="AB9" s="78"/>
    </row>
    <row r="10" spans="1:28" x14ac:dyDescent="0.2">
      <c r="A10" s="18" t="s">
        <v>321</v>
      </c>
      <c r="B10" s="18" t="s">
        <v>213</v>
      </c>
      <c r="C10" s="18"/>
      <c r="D10" s="18" t="s">
        <v>176</v>
      </c>
      <c r="E10" s="18" t="s">
        <v>320</v>
      </c>
      <c r="F10" s="18" t="s">
        <v>319</v>
      </c>
      <c r="G10" s="18" t="s">
        <v>318</v>
      </c>
      <c r="H10" s="18" t="s">
        <v>317</v>
      </c>
      <c r="I10" s="76" t="s">
        <v>316</v>
      </c>
      <c r="J10" s="85" t="s">
        <v>62</v>
      </c>
      <c r="K10" s="85" t="s">
        <v>154</v>
      </c>
      <c r="L10" s="85" t="s">
        <v>294</v>
      </c>
      <c r="M10" s="85">
        <v>1</v>
      </c>
      <c r="N10" s="85"/>
      <c r="O10" s="85"/>
      <c r="P10" s="18"/>
      <c r="Q10" s="86">
        <v>41900</v>
      </c>
      <c r="R10" s="81">
        <v>500</v>
      </c>
      <c r="S10" s="79">
        <v>41919</v>
      </c>
      <c r="T10" s="79"/>
      <c r="U10" s="79"/>
      <c r="V10" s="86">
        <v>41922</v>
      </c>
      <c r="W10" s="82">
        <f t="shared" si="0"/>
        <v>500</v>
      </c>
      <c r="X10" s="82"/>
      <c r="Y10" s="82"/>
      <c r="Z10" s="78"/>
      <c r="AA10" s="81"/>
      <c r="AB10" s="81"/>
    </row>
    <row r="11" spans="1:28" x14ac:dyDescent="0.2">
      <c r="A11" s="75" t="s">
        <v>315</v>
      </c>
      <c r="B11" s="75" t="s">
        <v>232</v>
      </c>
      <c r="C11" s="75"/>
      <c r="D11" s="75" t="s">
        <v>176</v>
      </c>
      <c r="E11" s="75" t="s">
        <v>314</v>
      </c>
      <c r="F11" s="75" t="s">
        <v>313</v>
      </c>
      <c r="G11" s="75" t="s">
        <v>312</v>
      </c>
      <c r="H11" s="75"/>
      <c r="I11" s="75" t="s">
        <v>311</v>
      </c>
      <c r="J11" s="75" t="s">
        <v>62</v>
      </c>
      <c r="K11" s="75" t="s">
        <v>62</v>
      </c>
      <c r="L11" s="75" t="s">
        <v>294</v>
      </c>
      <c r="M11" s="75">
        <v>1</v>
      </c>
      <c r="N11" s="75"/>
      <c r="O11" s="75"/>
      <c r="P11" s="75"/>
      <c r="Q11" s="77">
        <v>41901</v>
      </c>
      <c r="R11" s="78">
        <v>500</v>
      </c>
      <c r="S11" s="79">
        <v>41919</v>
      </c>
      <c r="T11" s="79"/>
      <c r="U11" s="79"/>
      <c r="V11" s="77">
        <v>41922</v>
      </c>
      <c r="W11" s="82">
        <f t="shared" si="0"/>
        <v>500</v>
      </c>
      <c r="X11" s="82"/>
      <c r="Y11" s="82"/>
      <c r="Z11" s="81"/>
      <c r="AA11" s="81"/>
      <c r="AB11" s="81"/>
    </row>
    <row r="12" spans="1:28" x14ac:dyDescent="0.2">
      <c r="A12" s="75" t="s">
        <v>310</v>
      </c>
      <c r="B12" s="75" t="s">
        <v>213</v>
      </c>
      <c r="C12" s="75"/>
      <c r="D12" s="75" t="s">
        <v>176</v>
      </c>
      <c r="E12" s="75" t="s">
        <v>309</v>
      </c>
      <c r="F12" s="75" t="s">
        <v>308</v>
      </c>
      <c r="G12" s="75" t="s">
        <v>307</v>
      </c>
      <c r="H12" s="75"/>
      <c r="I12" s="75" t="s">
        <v>306</v>
      </c>
      <c r="J12" s="75" t="s">
        <v>62</v>
      </c>
      <c r="K12" s="75" t="s">
        <v>62</v>
      </c>
      <c r="L12" s="75" t="s">
        <v>171</v>
      </c>
      <c r="M12" s="75"/>
      <c r="N12" s="75"/>
      <c r="O12" s="75"/>
      <c r="P12" s="75">
        <v>1</v>
      </c>
      <c r="Q12" s="77">
        <v>41884</v>
      </c>
      <c r="R12" s="78">
        <v>150</v>
      </c>
      <c r="S12" s="79">
        <v>41919</v>
      </c>
      <c r="T12" s="79"/>
      <c r="U12" s="79"/>
      <c r="V12" s="77">
        <v>41923</v>
      </c>
      <c r="W12" s="82">
        <f t="shared" si="0"/>
        <v>150</v>
      </c>
      <c r="X12" s="82"/>
      <c r="Y12" s="82"/>
      <c r="Z12" s="78"/>
      <c r="AA12" s="78"/>
      <c r="AB12" s="78"/>
    </row>
    <row r="13" spans="1:28" x14ac:dyDescent="0.2">
      <c r="A13" s="18" t="s">
        <v>305</v>
      </c>
      <c r="B13" s="75" t="s">
        <v>304</v>
      </c>
      <c r="C13" s="18"/>
      <c r="D13" s="18" t="s">
        <v>176</v>
      </c>
      <c r="E13" s="18" t="s">
        <v>169</v>
      </c>
      <c r="F13" s="18" t="s">
        <v>303</v>
      </c>
      <c r="G13" s="18" t="s">
        <v>302</v>
      </c>
      <c r="H13" s="18" t="s">
        <v>301</v>
      </c>
      <c r="I13" s="76" t="s">
        <v>300</v>
      </c>
      <c r="J13" s="85" t="s">
        <v>62</v>
      </c>
      <c r="K13" s="85" t="s">
        <v>154</v>
      </c>
      <c r="L13" s="85" t="s">
        <v>185</v>
      </c>
      <c r="M13" s="85"/>
      <c r="N13" s="85">
        <v>1</v>
      </c>
      <c r="O13" s="85"/>
      <c r="P13" s="18"/>
      <c r="Q13" s="86">
        <v>41907</v>
      </c>
      <c r="R13" s="81">
        <v>250</v>
      </c>
      <c r="S13" s="79">
        <v>41919</v>
      </c>
      <c r="T13" s="79"/>
      <c r="U13" s="79"/>
      <c r="V13" s="86">
        <v>41924</v>
      </c>
      <c r="W13" s="82">
        <f t="shared" si="0"/>
        <v>250</v>
      </c>
      <c r="X13" s="82"/>
      <c r="Y13" s="82"/>
      <c r="Z13" s="78"/>
      <c r="AA13" s="81"/>
      <c r="AB13" s="81"/>
    </row>
    <row r="14" spans="1:28" x14ac:dyDescent="0.2">
      <c r="A14" s="75" t="s">
        <v>299</v>
      </c>
      <c r="B14" s="75" t="s">
        <v>232</v>
      </c>
      <c r="C14" s="75"/>
      <c r="D14" s="75" t="s">
        <v>239</v>
      </c>
      <c r="E14" s="75" t="s">
        <v>298</v>
      </c>
      <c r="F14" s="75" t="s">
        <v>297</v>
      </c>
      <c r="G14" s="75" t="s">
        <v>296</v>
      </c>
      <c r="H14" s="75"/>
      <c r="I14" s="18" t="s">
        <v>295</v>
      </c>
      <c r="J14" s="75" t="s">
        <v>154</v>
      </c>
      <c r="K14" s="75" t="s">
        <v>154</v>
      </c>
      <c r="L14" s="75" t="s">
        <v>294</v>
      </c>
      <c r="M14" s="75">
        <v>1</v>
      </c>
      <c r="N14" s="75"/>
      <c r="O14" s="75"/>
      <c r="P14" s="75"/>
      <c r="Q14" s="77">
        <v>41902</v>
      </c>
      <c r="R14" s="78">
        <v>500</v>
      </c>
      <c r="S14" s="79">
        <v>41919</v>
      </c>
      <c r="T14" s="79"/>
      <c r="U14" s="79"/>
      <c r="V14" s="77">
        <v>41924</v>
      </c>
      <c r="W14" s="82">
        <f t="shared" si="0"/>
        <v>500</v>
      </c>
      <c r="X14" s="82"/>
      <c r="Y14" s="82"/>
      <c r="Z14" s="78"/>
      <c r="AA14" s="81"/>
      <c r="AB14" s="81"/>
    </row>
    <row r="15" spans="1:28" x14ac:dyDescent="0.2">
      <c r="A15" s="18" t="s">
        <v>293</v>
      </c>
      <c r="B15" s="75" t="s">
        <v>292</v>
      </c>
      <c r="C15" s="18"/>
      <c r="D15" s="18" t="s">
        <v>196</v>
      </c>
      <c r="E15" s="18" t="s">
        <v>291</v>
      </c>
      <c r="F15" s="18" t="s">
        <v>290</v>
      </c>
      <c r="G15" s="18" t="s">
        <v>289</v>
      </c>
      <c r="H15" s="76" t="s">
        <v>288</v>
      </c>
      <c r="I15" s="76" t="s">
        <v>287</v>
      </c>
      <c r="J15" s="85" t="s">
        <v>154</v>
      </c>
      <c r="K15" s="85" t="s">
        <v>154</v>
      </c>
      <c r="L15" s="85" t="s">
        <v>153</v>
      </c>
      <c r="M15" s="85">
        <v>1</v>
      </c>
      <c r="N15" s="85"/>
      <c r="O15" s="85"/>
      <c r="P15" s="18"/>
      <c r="Q15" s="86">
        <v>41901</v>
      </c>
      <c r="R15" s="81">
        <v>500</v>
      </c>
      <c r="S15" s="79">
        <v>41919</v>
      </c>
      <c r="T15" s="79"/>
      <c r="U15" s="79"/>
      <c r="V15" s="86">
        <v>41927</v>
      </c>
      <c r="W15" s="82">
        <f t="shared" si="0"/>
        <v>500</v>
      </c>
      <c r="X15" s="82"/>
      <c r="Y15" s="82"/>
      <c r="Z15" s="78"/>
      <c r="AA15" s="81"/>
      <c r="AB15" s="81"/>
    </row>
    <row r="16" spans="1:28" x14ac:dyDescent="0.2">
      <c r="A16" s="75" t="s">
        <v>286</v>
      </c>
      <c r="B16" s="18" t="s">
        <v>192</v>
      </c>
      <c r="C16" s="18"/>
      <c r="D16" s="75" t="s">
        <v>196</v>
      </c>
      <c r="E16" s="75" t="s">
        <v>285</v>
      </c>
      <c r="F16" s="75" t="s">
        <v>284</v>
      </c>
      <c r="G16" s="18" t="s">
        <v>283</v>
      </c>
      <c r="H16" s="18" t="s">
        <v>282</v>
      </c>
      <c r="I16" s="18" t="s">
        <v>281</v>
      </c>
      <c r="J16" s="85" t="s">
        <v>154</v>
      </c>
      <c r="K16" s="85" t="s">
        <v>62</v>
      </c>
      <c r="L16" s="85" t="s">
        <v>171</v>
      </c>
      <c r="M16" s="85"/>
      <c r="N16" s="85"/>
      <c r="O16" s="85"/>
      <c r="P16" s="18">
        <v>1</v>
      </c>
      <c r="Q16" s="18"/>
      <c r="R16" s="81">
        <v>150</v>
      </c>
      <c r="S16" s="79">
        <v>41919</v>
      </c>
      <c r="T16" s="79"/>
      <c r="U16" s="79"/>
      <c r="V16" s="86">
        <v>41927</v>
      </c>
      <c r="W16" s="82">
        <f t="shared" si="0"/>
        <v>150</v>
      </c>
      <c r="X16" s="82"/>
      <c r="Y16" s="82"/>
      <c r="Z16" s="81"/>
      <c r="AA16" s="81"/>
      <c r="AB16" s="81"/>
    </row>
    <row r="17" spans="1:28" x14ac:dyDescent="0.2">
      <c r="A17" s="75" t="s">
        <v>280</v>
      </c>
      <c r="B17" s="75" t="s">
        <v>279</v>
      </c>
      <c r="C17" s="75"/>
      <c r="D17" s="75" t="s">
        <v>176</v>
      </c>
      <c r="E17" s="75" t="s">
        <v>278</v>
      </c>
      <c r="F17" s="75" t="s">
        <v>277</v>
      </c>
      <c r="G17" s="75" t="s">
        <v>276</v>
      </c>
      <c r="H17" s="75" t="s">
        <v>275</v>
      </c>
      <c r="I17" s="88" t="s">
        <v>274</v>
      </c>
      <c r="J17" s="75" t="s">
        <v>62</v>
      </c>
      <c r="K17" s="75" t="s">
        <v>62</v>
      </c>
      <c r="L17" s="75" t="s">
        <v>273</v>
      </c>
      <c r="M17" s="75"/>
      <c r="N17" s="75"/>
      <c r="O17" s="75"/>
      <c r="P17" s="75">
        <v>1</v>
      </c>
      <c r="Q17" s="77">
        <v>41867</v>
      </c>
      <c r="R17" s="78">
        <v>150</v>
      </c>
      <c r="S17" s="79">
        <v>41919</v>
      </c>
      <c r="T17" s="79"/>
      <c r="U17" s="79"/>
      <c r="V17" s="77">
        <v>41930</v>
      </c>
      <c r="W17" s="82">
        <f t="shared" si="0"/>
        <v>150</v>
      </c>
      <c r="X17" s="82"/>
      <c r="Y17" s="82"/>
      <c r="Z17" s="78"/>
      <c r="AA17" s="78"/>
      <c r="AB17" s="78"/>
    </row>
    <row r="18" spans="1:28" x14ac:dyDescent="0.2">
      <c r="A18" s="75" t="s">
        <v>272</v>
      </c>
      <c r="B18" s="75" t="s">
        <v>271</v>
      </c>
      <c r="C18" s="75"/>
      <c r="D18" s="75" t="s">
        <v>176</v>
      </c>
      <c r="E18" s="75" t="s">
        <v>270</v>
      </c>
      <c r="F18" s="75" t="s">
        <v>269</v>
      </c>
      <c r="G18" s="75" t="s">
        <v>268</v>
      </c>
      <c r="H18" s="75"/>
      <c r="I18" s="88" t="s">
        <v>267</v>
      </c>
      <c r="J18" s="75" t="s">
        <v>62</v>
      </c>
      <c r="K18" s="75" t="s">
        <v>62</v>
      </c>
      <c r="L18" s="89" t="s">
        <v>185</v>
      </c>
      <c r="M18" s="83"/>
      <c r="N18" s="83">
        <v>1</v>
      </c>
      <c r="O18" s="83"/>
      <c r="P18" s="83"/>
      <c r="Q18" s="84">
        <v>41885</v>
      </c>
      <c r="R18" s="78">
        <v>250</v>
      </c>
      <c r="S18" s="79">
        <v>41919</v>
      </c>
      <c r="T18" s="79"/>
      <c r="U18" s="79"/>
      <c r="V18" s="77">
        <v>41930</v>
      </c>
      <c r="W18" s="82">
        <f t="shared" si="0"/>
        <v>250</v>
      </c>
      <c r="X18" s="82"/>
      <c r="Y18" s="82"/>
      <c r="Z18" s="78"/>
      <c r="AA18" s="78"/>
      <c r="AB18" s="78"/>
    </row>
    <row r="19" spans="1:28" x14ac:dyDescent="0.2">
      <c r="A19" s="18" t="s">
        <v>266</v>
      </c>
      <c r="B19" s="18" t="s">
        <v>232</v>
      </c>
      <c r="C19" s="18"/>
      <c r="D19" s="18" t="s">
        <v>265</v>
      </c>
      <c r="E19" s="18" t="s">
        <v>264</v>
      </c>
      <c r="F19" s="18" t="s">
        <v>263</v>
      </c>
      <c r="G19" s="18" t="s">
        <v>262</v>
      </c>
      <c r="H19" s="18"/>
      <c r="I19" s="76" t="s">
        <v>261</v>
      </c>
      <c r="J19" s="85" t="s">
        <v>62</v>
      </c>
      <c r="K19" s="85" t="s">
        <v>62</v>
      </c>
      <c r="L19" s="85" t="s">
        <v>260</v>
      </c>
      <c r="M19" s="75">
        <v>1.6</v>
      </c>
      <c r="N19" s="85"/>
      <c r="O19" s="85"/>
      <c r="P19" s="18"/>
      <c r="Q19" s="86">
        <v>41906</v>
      </c>
      <c r="R19" s="81">
        <v>800</v>
      </c>
      <c r="S19" s="79">
        <v>41919</v>
      </c>
      <c r="T19" s="79"/>
      <c r="U19" s="79"/>
      <c r="V19" s="86">
        <v>41931</v>
      </c>
      <c r="W19" s="82">
        <f t="shared" si="0"/>
        <v>800</v>
      </c>
      <c r="X19" s="82"/>
      <c r="Y19" s="82"/>
      <c r="Z19" s="78"/>
      <c r="AA19" s="81"/>
      <c r="AB19" s="81"/>
    </row>
    <row r="20" spans="1:28" x14ac:dyDescent="0.2">
      <c r="A20" s="18" t="s">
        <v>259</v>
      </c>
      <c r="B20" s="18" t="s">
        <v>258</v>
      </c>
      <c r="C20" s="18"/>
      <c r="D20" s="18" t="s">
        <v>212</v>
      </c>
      <c r="E20" s="18" t="s">
        <v>212</v>
      </c>
      <c r="F20" s="18" t="s">
        <v>257</v>
      </c>
      <c r="G20" s="18" t="s">
        <v>58</v>
      </c>
      <c r="H20" s="18" t="s">
        <v>256</v>
      </c>
      <c r="I20" s="76" t="s">
        <v>255</v>
      </c>
      <c r="J20" s="85" t="s">
        <v>154</v>
      </c>
      <c r="K20" s="85" t="s">
        <v>154</v>
      </c>
      <c r="L20" s="85" t="s">
        <v>185</v>
      </c>
      <c r="M20" s="90"/>
      <c r="N20" s="90">
        <v>1</v>
      </c>
      <c r="O20" s="90"/>
      <c r="P20" s="90"/>
      <c r="Q20" s="91">
        <v>41907</v>
      </c>
      <c r="R20" s="81">
        <v>250</v>
      </c>
      <c r="S20" s="79">
        <v>41919</v>
      </c>
      <c r="T20" s="79"/>
      <c r="U20" s="79"/>
      <c r="V20" s="86">
        <v>41932</v>
      </c>
      <c r="W20" s="82">
        <f t="shared" si="0"/>
        <v>250</v>
      </c>
      <c r="X20" s="82"/>
      <c r="Y20" s="82"/>
      <c r="Z20" s="78"/>
      <c r="AA20" s="81"/>
      <c r="AB20" s="81"/>
    </row>
    <row r="21" spans="1:28" x14ac:dyDescent="0.2">
      <c r="A21" s="18" t="s">
        <v>193</v>
      </c>
      <c r="B21" s="18" t="s">
        <v>192</v>
      </c>
      <c r="C21" s="18" t="s">
        <v>191</v>
      </c>
      <c r="D21" s="18" t="s">
        <v>176</v>
      </c>
      <c r="E21" s="18" t="s">
        <v>190</v>
      </c>
      <c r="F21" s="18" t="s">
        <v>189</v>
      </c>
      <c r="G21" s="18" t="s">
        <v>188</v>
      </c>
      <c r="H21" s="18" t="s">
        <v>187</v>
      </c>
      <c r="I21" s="76" t="s">
        <v>186</v>
      </c>
      <c r="J21" s="85" t="s">
        <v>62</v>
      </c>
      <c r="K21" s="85" t="s">
        <v>154</v>
      </c>
      <c r="L21" s="85" t="s">
        <v>185</v>
      </c>
      <c r="M21" s="85"/>
      <c r="N21" s="85">
        <v>1</v>
      </c>
      <c r="O21" s="85"/>
      <c r="P21" s="18"/>
      <c r="Q21" s="86">
        <v>41906</v>
      </c>
      <c r="R21" s="81">
        <v>250</v>
      </c>
      <c r="S21" s="79">
        <v>41919</v>
      </c>
      <c r="T21" s="79">
        <v>41975</v>
      </c>
      <c r="U21" s="79"/>
      <c r="V21" s="92"/>
      <c r="W21" s="93"/>
      <c r="X21" s="93">
        <v>250</v>
      </c>
      <c r="Y21" s="93"/>
      <c r="Z21" s="81"/>
      <c r="AA21" s="94"/>
      <c r="AB21" s="94"/>
    </row>
    <row r="22" spans="1:28" x14ac:dyDescent="0.2">
      <c r="A22" s="75" t="s">
        <v>178</v>
      </c>
      <c r="B22" s="75" t="s">
        <v>177</v>
      </c>
      <c r="C22" s="75"/>
      <c r="D22" s="75" t="s">
        <v>176</v>
      </c>
      <c r="E22" s="75" t="s">
        <v>175</v>
      </c>
      <c r="F22" s="75" t="s">
        <v>174</v>
      </c>
      <c r="G22" s="75" t="s">
        <v>173</v>
      </c>
      <c r="H22" s="75"/>
      <c r="I22" s="88" t="s">
        <v>172</v>
      </c>
      <c r="J22" s="75" t="s">
        <v>62</v>
      </c>
      <c r="K22" s="75" t="s">
        <v>62</v>
      </c>
      <c r="L22" s="75" t="s">
        <v>171</v>
      </c>
      <c r="M22" s="83"/>
      <c r="N22" s="83"/>
      <c r="O22" s="83"/>
      <c r="P22" s="83">
        <v>1</v>
      </c>
      <c r="Q22" s="84">
        <v>41891</v>
      </c>
      <c r="R22" s="78">
        <v>150</v>
      </c>
      <c r="S22" s="79">
        <v>41919</v>
      </c>
      <c r="T22" s="79">
        <v>41975</v>
      </c>
      <c r="U22" s="79"/>
      <c r="V22" s="75"/>
      <c r="W22" s="80"/>
      <c r="X22" s="80">
        <v>150</v>
      </c>
      <c r="Y22" s="80"/>
      <c r="Z22" s="81"/>
      <c r="AA22" s="78"/>
      <c r="AB22" s="78"/>
    </row>
    <row r="23" spans="1:28" x14ac:dyDescent="0.2">
      <c r="A23" s="75" t="s">
        <v>254</v>
      </c>
      <c r="B23" s="75" t="s">
        <v>253</v>
      </c>
      <c r="C23" s="75"/>
      <c r="D23" s="75" t="s">
        <v>196</v>
      </c>
      <c r="E23" s="75" t="s">
        <v>252</v>
      </c>
      <c r="F23" s="75" t="s">
        <v>251</v>
      </c>
      <c r="G23" s="75" t="s">
        <v>250</v>
      </c>
      <c r="H23" s="88" t="s">
        <v>249</v>
      </c>
      <c r="I23" s="75" t="s">
        <v>248</v>
      </c>
      <c r="J23" s="75" t="s">
        <v>154</v>
      </c>
      <c r="K23" s="75" t="s">
        <v>154</v>
      </c>
      <c r="L23" s="75" t="s">
        <v>171</v>
      </c>
      <c r="M23" s="75"/>
      <c r="N23" s="75"/>
      <c r="O23" s="75"/>
      <c r="P23" s="75">
        <v>1</v>
      </c>
      <c r="Q23" s="77">
        <v>41904</v>
      </c>
      <c r="R23" s="87">
        <v>150</v>
      </c>
      <c r="S23" s="79">
        <v>41919</v>
      </c>
      <c r="T23" s="79">
        <v>41975</v>
      </c>
      <c r="U23" s="79"/>
      <c r="V23" s="77">
        <v>41943</v>
      </c>
      <c r="W23" s="80"/>
      <c r="X23" s="80"/>
      <c r="Y23" s="80"/>
      <c r="Z23" s="81">
        <v>150</v>
      </c>
      <c r="AA23" s="78"/>
      <c r="AB23" s="78"/>
    </row>
    <row r="24" spans="1:28" x14ac:dyDescent="0.2">
      <c r="A24" s="18" t="s">
        <v>371</v>
      </c>
      <c r="B24" s="18" t="s">
        <v>177</v>
      </c>
      <c r="C24" s="18"/>
      <c r="D24" s="18" t="s">
        <v>176</v>
      </c>
      <c r="E24" s="18" t="s">
        <v>370</v>
      </c>
      <c r="F24" s="18" t="s">
        <v>369</v>
      </c>
      <c r="G24" s="18" t="s">
        <v>368</v>
      </c>
      <c r="H24" s="18"/>
      <c r="I24" s="76" t="s">
        <v>367</v>
      </c>
      <c r="J24" s="85" t="s">
        <v>62</v>
      </c>
      <c r="K24" s="85" t="s">
        <v>62</v>
      </c>
      <c r="L24" s="85" t="s">
        <v>171</v>
      </c>
      <c r="M24" s="85"/>
      <c r="N24" s="85"/>
      <c r="O24" s="85"/>
      <c r="P24" s="18">
        <v>1</v>
      </c>
      <c r="Q24" s="86">
        <v>41899</v>
      </c>
      <c r="R24" s="87">
        <v>150</v>
      </c>
      <c r="S24" s="79">
        <v>41919</v>
      </c>
      <c r="T24" s="79">
        <v>41975</v>
      </c>
      <c r="U24" s="79"/>
      <c r="V24" s="86">
        <v>41643</v>
      </c>
      <c r="W24" s="82"/>
      <c r="X24" s="82"/>
      <c r="Y24" s="82"/>
      <c r="Z24" s="81">
        <v>150</v>
      </c>
      <c r="AA24" s="78"/>
      <c r="AB24" s="78"/>
    </row>
    <row r="25" spans="1:28" x14ac:dyDescent="0.2">
      <c r="A25" s="75" t="s">
        <v>247</v>
      </c>
      <c r="B25" s="75" t="s">
        <v>246</v>
      </c>
      <c r="C25" s="75"/>
      <c r="D25" s="75" t="s">
        <v>176</v>
      </c>
      <c r="E25" s="75" t="s">
        <v>245</v>
      </c>
      <c r="F25" s="75" t="s">
        <v>244</v>
      </c>
      <c r="G25" s="75" t="s">
        <v>243</v>
      </c>
      <c r="H25" s="22" t="s">
        <v>242</v>
      </c>
      <c r="I25" s="95" t="s">
        <v>241</v>
      </c>
      <c r="J25" s="75" t="s">
        <v>62</v>
      </c>
      <c r="K25" s="75" t="s">
        <v>62</v>
      </c>
      <c r="L25" s="75" t="s">
        <v>185</v>
      </c>
      <c r="M25" s="83"/>
      <c r="N25" s="83">
        <v>1</v>
      </c>
      <c r="O25" s="83"/>
      <c r="P25" s="83"/>
      <c r="Q25" s="84">
        <v>41901</v>
      </c>
      <c r="R25" s="87">
        <v>250</v>
      </c>
      <c r="S25" s="79">
        <v>41919</v>
      </c>
      <c r="T25" s="79">
        <v>41975</v>
      </c>
      <c r="U25" s="79"/>
      <c r="V25" s="77">
        <v>41978</v>
      </c>
      <c r="W25" s="80"/>
      <c r="X25" s="80"/>
      <c r="Y25" s="80"/>
      <c r="Z25" s="81">
        <v>250</v>
      </c>
      <c r="AA25" s="78"/>
      <c r="AB25" s="78"/>
    </row>
    <row r="26" spans="1:28" x14ac:dyDescent="0.2">
      <c r="A26" s="18" t="s">
        <v>240</v>
      </c>
      <c r="B26" s="18" t="s">
        <v>192</v>
      </c>
      <c r="C26" s="18"/>
      <c r="D26" s="18" t="s">
        <v>239</v>
      </c>
      <c r="E26" s="18" t="s">
        <v>238</v>
      </c>
      <c r="F26" s="75" t="s">
        <v>237</v>
      </c>
      <c r="G26" s="18" t="s">
        <v>236</v>
      </c>
      <c r="H26" s="18" t="s">
        <v>235</v>
      </c>
      <c r="I26" s="76" t="s">
        <v>234</v>
      </c>
      <c r="J26" s="85" t="s">
        <v>62</v>
      </c>
      <c r="K26" s="85" t="s">
        <v>62</v>
      </c>
      <c r="L26" s="85" t="s">
        <v>171</v>
      </c>
      <c r="M26" s="85"/>
      <c r="N26" s="85"/>
      <c r="O26" s="85"/>
      <c r="P26" s="85">
        <v>1</v>
      </c>
      <c r="Q26" s="86">
        <v>41899</v>
      </c>
      <c r="R26" s="87">
        <v>150</v>
      </c>
      <c r="S26" s="79">
        <v>41919</v>
      </c>
      <c r="T26" s="79">
        <v>41975</v>
      </c>
      <c r="U26" s="79"/>
      <c r="V26" s="86">
        <v>41978</v>
      </c>
      <c r="W26" s="82"/>
      <c r="X26" s="82"/>
      <c r="Y26" s="82"/>
      <c r="Z26" s="81">
        <v>150</v>
      </c>
      <c r="AA26" s="78"/>
      <c r="AB26" s="78"/>
    </row>
    <row r="27" spans="1:28" x14ac:dyDescent="0.2">
      <c r="A27" s="18" t="s">
        <v>233</v>
      </c>
      <c r="B27" s="18" t="s">
        <v>232</v>
      </c>
      <c r="C27" s="18" t="s">
        <v>191</v>
      </c>
      <c r="D27" s="18" t="s">
        <v>169</v>
      </c>
      <c r="E27" s="18" t="s">
        <v>231</v>
      </c>
      <c r="F27" s="18" t="s">
        <v>230</v>
      </c>
      <c r="G27" s="18" t="s">
        <v>229</v>
      </c>
      <c r="H27" s="18" t="s">
        <v>228</v>
      </c>
      <c r="I27" s="76" t="s">
        <v>227</v>
      </c>
      <c r="J27" s="85" t="s">
        <v>154</v>
      </c>
      <c r="K27" s="85" t="s">
        <v>154</v>
      </c>
      <c r="L27" s="85" t="s">
        <v>153</v>
      </c>
      <c r="M27" s="85">
        <v>1</v>
      </c>
      <c r="N27" s="85"/>
      <c r="O27" s="85"/>
      <c r="P27" s="85"/>
      <c r="Q27" s="86">
        <v>41907</v>
      </c>
      <c r="R27" s="87">
        <v>500</v>
      </c>
      <c r="S27" s="79">
        <v>41920</v>
      </c>
      <c r="T27" s="79">
        <v>41975</v>
      </c>
      <c r="U27" s="79"/>
      <c r="V27" s="86">
        <v>41985</v>
      </c>
      <c r="W27" s="82"/>
      <c r="X27" s="82"/>
      <c r="Y27" s="82"/>
      <c r="Z27" s="81">
        <v>500</v>
      </c>
      <c r="AA27" s="78"/>
      <c r="AB27" s="78"/>
    </row>
    <row r="28" spans="1:28" x14ac:dyDescent="0.2">
      <c r="A28" s="18" t="s">
        <v>226</v>
      </c>
      <c r="B28" s="18" t="s">
        <v>192</v>
      </c>
      <c r="C28" s="18" t="s">
        <v>191</v>
      </c>
      <c r="D28" s="18" t="s">
        <v>176</v>
      </c>
      <c r="E28" s="18" t="s">
        <v>225</v>
      </c>
      <c r="F28" s="18" t="s">
        <v>224</v>
      </c>
      <c r="G28" s="18" t="s">
        <v>223</v>
      </c>
      <c r="H28" s="76" t="s">
        <v>222</v>
      </c>
      <c r="I28" s="18" t="s">
        <v>221</v>
      </c>
      <c r="J28" s="85" t="s">
        <v>62</v>
      </c>
      <c r="K28" s="85" t="s">
        <v>62</v>
      </c>
      <c r="L28" s="85" t="s">
        <v>185</v>
      </c>
      <c r="M28" s="85"/>
      <c r="N28" s="85">
        <v>1</v>
      </c>
      <c r="O28" s="85"/>
      <c r="P28" s="18"/>
      <c r="Q28" s="86">
        <v>41902</v>
      </c>
      <c r="R28" s="87">
        <v>250</v>
      </c>
      <c r="S28" s="79">
        <v>41919</v>
      </c>
      <c r="T28" s="79">
        <v>41975</v>
      </c>
      <c r="U28" s="79"/>
      <c r="V28" s="86">
        <v>41988</v>
      </c>
      <c r="W28" s="82"/>
      <c r="X28" s="82"/>
      <c r="Y28" s="82"/>
      <c r="Z28" s="81">
        <v>250</v>
      </c>
      <c r="AA28" s="78"/>
      <c r="AB28" s="78"/>
    </row>
    <row r="29" spans="1:28" x14ac:dyDescent="0.2">
      <c r="A29" s="75" t="s">
        <v>220</v>
      </c>
      <c r="B29" s="75" t="s">
        <v>219</v>
      </c>
      <c r="C29" s="75" t="s">
        <v>191</v>
      </c>
      <c r="D29" s="75" t="s">
        <v>176</v>
      </c>
      <c r="E29" s="75" t="s">
        <v>218</v>
      </c>
      <c r="F29" s="75" t="s">
        <v>217</v>
      </c>
      <c r="G29" s="75" t="s">
        <v>216</v>
      </c>
      <c r="H29" s="96">
        <v>493.18270000000001</v>
      </c>
      <c r="I29" s="88" t="s">
        <v>215</v>
      </c>
      <c r="J29" s="75" t="s">
        <v>62</v>
      </c>
      <c r="K29" s="75" t="s">
        <v>62</v>
      </c>
      <c r="L29" s="75" t="s">
        <v>185</v>
      </c>
      <c r="M29" s="83"/>
      <c r="N29" s="83">
        <v>1</v>
      </c>
      <c r="O29" s="83"/>
      <c r="P29" s="83"/>
      <c r="Q29" s="84">
        <v>41885</v>
      </c>
      <c r="R29" s="78">
        <v>250</v>
      </c>
      <c r="S29" s="79">
        <v>41919</v>
      </c>
      <c r="T29" s="79">
        <v>41975</v>
      </c>
      <c r="U29" s="79"/>
      <c r="V29" s="77">
        <v>42096</v>
      </c>
      <c r="W29" s="80"/>
      <c r="X29" s="80"/>
      <c r="Y29" s="80">
        <v>250</v>
      </c>
      <c r="Z29" s="78"/>
      <c r="AA29" s="97">
        <v>0</v>
      </c>
      <c r="AB29" s="78"/>
    </row>
    <row r="30" spans="1:28" s="106" customFormat="1" x14ac:dyDescent="0.2">
      <c r="A30" s="98" t="s">
        <v>214</v>
      </c>
      <c r="B30" s="98" t="s">
        <v>213</v>
      </c>
      <c r="C30" s="98"/>
      <c r="D30" s="98" t="s">
        <v>212</v>
      </c>
      <c r="E30" s="98" t="s">
        <v>211</v>
      </c>
      <c r="F30" s="98" t="s">
        <v>210</v>
      </c>
      <c r="G30" s="98" t="s">
        <v>209</v>
      </c>
      <c r="H30" s="98" t="s">
        <v>208</v>
      </c>
      <c r="I30" s="99" t="s">
        <v>207</v>
      </c>
      <c r="J30" s="98" t="s">
        <v>62</v>
      </c>
      <c r="K30" s="98" t="s">
        <v>62</v>
      </c>
      <c r="L30" s="98" t="s">
        <v>171</v>
      </c>
      <c r="M30" s="98"/>
      <c r="N30" s="98"/>
      <c r="O30" s="98"/>
      <c r="P30" s="98">
        <v>1</v>
      </c>
      <c r="Q30" s="100">
        <v>41902</v>
      </c>
      <c r="R30" s="101">
        <v>150</v>
      </c>
      <c r="S30" s="102">
        <v>41919</v>
      </c>
      <c r="T30" s="102">
        <v>41975</v>
      </c>
      <c r="U30" s="102"/>
      <c r="V30" s="98"/>
      <c r="W30" s="103"/>
      <c r="X30" s="103"/>
      <c r="Y30" s="103"/>
      <c r="Z30" s="104"/>
      <c r="AA30" s="105"/>
      <c r="AB30" s="101">
        <v>150</v>
      </c>
    </row>
    <row r="31" spans="1:28" s="106" customFormat="1" x14ac:dyDescent="0.2">
      <c r="A31" s="98" t="s">
        <v>206</v>
      </c>
      <c r="B31" s="98" t="s">
        <v>205</v>
      </c>
      <c r="C31" s="98"/>
      <c r="D31" s="98" t="s">
        <v>204</v>
      </c>
      <c r="E31" s="98" t="s">
        <v>203</v>
      </c>
      <c r="F31" s="98" t="s">
        <v>202</v>
      </c>
      <c r="G31" s="98" t="s">
        <v>201</v>
      </c>
      <c r="H31" s="98" t="s">
        <v>200</v>
      </c>
      <c r="I31" s="107" t="s">
        <v>199</v>
      </c>
      <c r="J31" s="98" t="s">
        <v>154</v>
      </c>
      <c r="K31" s="98" t="s">
        <v>154</v>
      </c>
      <c r="L31" s="98" t="s">
        <v>171</v>
      </c>
      <c r="M31" s="98"/>
      <c r="N31" s="98"/>
      <c r="O31" s="98"/>
      <c r="P31" s="98">
        <v>1</v>
      </c>
      <c r="Q31" s="100">
        <v>41887</v>
      </c>
      <c r="R31" s="101">
        <v>150</v>
      </c>
      <c r="S31" s="102">
        <v>41919</v>
      </c>
      <c r="T31" s="102">
        <v>41975</v>
      </c>
      <c r="U31" s="102"/>
      <c r="V31" s="98"/>
      <c r="W31" s="103"/>
      <c r="X31" s="103"/>
      <c r="Y31" s="103"/>
      <c r="Z31" s="104"/>
      <c r="AA31" s="105"/>
      <c r="AB31" s="101">
        <v>150</v>
      </c>
    </row>
    <row r="32" spans="1:28" x14ac:dyDescent="0.2">
      <c r="A32" s="18" t="s">
        <v>198</v>
      </c>
      <c r="B32" s="18" t="s">
        <v>197</v>
      </c>
      <c r="C32" s="18"/>
      <c r="D32" s="18" t="s">
        <v>196</v>
      </c>
      <c r="E32" s="18" t="s">
        <v>196</v>
      </c>
      <c r="F32" s="18" t="s">
        <v>195</v>
      </c>
      <c r="G32" s="18"/>
      <c r="H32" s="18"/>
      <c r="I32" s="76" t="s">
        <v>194</v>
      </c>
      <c r="J32" s="85" t="s">
        <v>154</v>
      </c>
      <c r="K32" s="85" t="s">
        <v>154</v>
      </c>
      <c r="L32" s="85" t="s">
        <v>153</v>
      </c>
      <c r="M32" s="75">
        <v>1</v>
      </c>
      <c r="N32" s="75"/>
      <c r="O32" s="75"/>
      <c r="P32" s="75"/>
      <c r="Q32" s="77">
        <v>41906</v>
      </c>
      <c r="R32" s="78">
        <v>500</v>
      </c>
      <c r="S32" s="79">
        <v>41919</v>
      </c>
      <c r="T32" s="79">
        <v>41975</v>
      </c>
      <c r="U32" s="79"/>
      <c r="V32" s="77">
        <v>42095</v>
      </c>
      <c r="W32" s="80"/>
      <c r="X32" s="80"/>
      <c r="Y32" s="80">
        <v>300</v>
      </c>
      <c r="Z32" s="81"/>
      <c r="AA32" s="97">
        <v>0</v>
      </c>
      <c r="AB32" s="78"/>
    </row>
    <row r="33" spans="1:28" x14ac:dyDescent="0.2">
      <c r="A33" s="75" t="s">
        <v>184</v>
      </c>
      <c r="B33" s="18" t="s">
        <v>183</v>
      </c>
      <c r="C33" s="18"/>
      <c r="D33" s="18" t="s">
        <v>169</v>
      </c>
      <c r="E33" s="18" t="s">
        <v>182</v>
      </c>
      <c r="F33" s="75" t="s">
        <v>181</v>
      </c>
      <c r="G33" s="18" t="s">
        <v>180</v>
      </c>
      <c r="H33" s="18"/>
      <c r="I33" s="76" t="s">
        <v>179</v>
      </c>
      <c r="J33" s="85" t="s">
        <v>154</v>
      </c>
      <c r="K33" s="85" t="s">
        <v>154</v>
      </c>
      <c r="L33" s="75" t="s">
        <v>163</v>
      </c>
      <c r="M33" s="85"/>
      <c r="N33" s="85">
        <v>1</v>
      </c>
      <c r="O33" s="85"/>
      <c r="P33" s="85"/>
      <c r="Q33" s="18"/>
      <c r="R33" s="78">
        <v>250</v>
      </c>
      <c r="S33" s="79">
        <v>41919</v>
      </c>
      <c r="T33" s="79">
        <v>41975</v>
      </c>
      <c r="U33" s="79">
        <v>42019</v>
      </c>
      <c r="V33" s="18"/>
      <c r="W33" s="81"/>
      <c r="X33" s="81"/>
      <c r="Y33" s="81"/>
      <c r="Z33" s="81"/>
      <c r="AA33" s="97">
        <v>-250</v>
      </c>
      <c r="AB33" s="78"/>
    </row>
    <row r="34" spans="1:28" x14ac:dyDescent="0.2">
      <c r="A34" s="18" t="s">
        <v>170</v>
      </c>
      <c r="B34" s="75"/>
      <c r="C34" s="18"/>
      <c r="D34" s="18" t="s">
        <v>169</v>
      </c>
      <c r="E34" s="18" t="s">
        <v>168</v>
      </c>
      <c r="F34" s="18" t="s">
        <v>167</v>
      </c>
      <c r="G34" s="18" t="s">
        <v>166</v>
      </c>
      <c r="H34" s="18" t="s">
        <v>165</v>
      </c>
      <c r="I34" s="76" t="s">
        <v>164</v>
      </c>
      <c r="J34" s="85" t="s">
        <v>62</v>
      </c>
      <c r="K34" s="85" t="s">
        <v>62</v>
      </c>
      <c r="L34" s="18" t="s">
        <v>163</v>
      </c>
      <c r="M34" s="85"/>
      <c r="N34" s="85">
        <v>1</v>
      </c>
      <c r="O34" s="85"/>
      <c r="P34" s="85"/>
      <c r="Q34" s="86">
        <v>41904</v>
      </c>
      <c r="R34" s="87">
        <v>250</v>
      </c>
      <c r="S34" s="79">
        <v>41919</v>
      </c>
      <c r="T34" s="79">
        <v>41975</v>
      </c>
      <c r="U34" s="79"/>
      <c r="V34" s="18"/>
      <c r="W34" s="82"/>
      <c r="X34" s="82"/>
      <c r="Y34" s="82"/>
      <c r="Z34" s="81"/>
      <c r="AA34" s="97">
        <v>-250</v>
      </c>
      <c r="AB34" s="78"/>
    </row>
    <row r="35" spans="1:28" x14ac:dyDescent="0.2">
      <c r="A35" s="18" t="s">
        <v>162</v>
      </c>
      <c r="B35" s="75" t="s">
        <v>161</v>
      </c>
      <c r="C35" s="18"/>
      <c r="D35" s="18" t="s">
        <v>160</v>
      </c>
      <c r="E35" s="18" t="s">
        <v>159</v>
      </c>
      <c r="F35" s="18" t="s">
        <v>158</v>
      </c>
      <c r="G35" s="18" t="s">
        <v>157</v>
      </c>
      <c r="H35" s="18" t="s">
        <v>156</v>
      </c>
      <c r="I35" s="76" t="s">
        <v>155</v>
      </c>
      <c r="J35" s="85" t="s">
        <v>154</v>
      </c>
      <c r="K35" s="85" t="s">
        <v>154</v>
      </c>
      <c r="L35" s="85" t="s">
        <v>153</v>
      </c>
      <c r="M35" s="18">
        <v>1</v>
      </c>
      <c r="N35" s="85"/>
      <c r="O35" s="85"/>
      <c r="P35" s="85"/>
      <c r="Q35" s="86">
        <v>41909</v>
      </c>
      <c r="R35" s="87">
        <v>500</v>
      </c>
      <c r="S35" s="79">
        <v>41919</v>
      </c>
      <c r="T35" s="79">
        <v>41975</v>
      </c>
      <c r="U35" s="79"/>
      <c r="V35" s="18"/>
      <c r="W35" s="81"/>
      <c r="X35" s="81"/>
      <c r="Y35" s="81"/>
      <c r="Z35" s="81"/>
      <c r="AA35" s="97">
        <v>-500</v>
      </c>
      <c r="AB35" s="78"/>
    </row>
    <row r="36" spans="1:28" x14ac:dyDescent="0.2">
      <c r="R36" s="108">
        <f>SUM(R2:R35)</f>
        <v>9400</v>
      </c>
      <c r="W36" s="108">
        <f>SUM(W2:W35)</f>
        <v>5350</v>
      </c>
      <c r="X36" s="108">
        <f>SUM(X2:X35)</f>
        <v>400</v>
      </c>
      <c r="Y36" s="108">
        <f>SUM(Y2:Y35)</f>
        <v>550</v>
      </c>
      <c r="Z36" s="192">
        <f>SUM(Z2:Z35)</f>
        <v>1450</v>
      </c>
      <c r="AA36" s="109">
        <f>SUM(AA2:AA35)</f>
        <v>-1000</v>
      </c>
      <c r="AB36" s="108"/>
    </row>
    <row r="37" spans="1:28" x14ac:dyDescent="0.2">
      <c r="R37" s="108"/>
      <c r="W37" s="108"/>
      <c r="X37" s="108">
        <f>SUM(W36:X36)</f>
        <v>5750</v>
      </c>
      <c r="Y37" s="108"/>
      <c r="Z37" s="192">
        <f>SUM(W36:Z36)</f>
        <v>7750</v>
      </c>
      <c r="AB37" s="193">
        <f>SUM(W36:AA36)</f>
        <v>6750</v>
      </c>
    </row>
  </sheetData>
  <hyperlinks>
    <hyperlink ref="I29" r:id="rId1"/>
    <hyperlink ref="I18" r:id="rId2"/>
    <hyperlink ref="I25" r:id="rId3"/>
    <hyperlink ref="I17" r:id="rId4"/>
    <hyperlink ref="I31" r:id="rId5"/>
    <hyperlink ref="I6" r:id="rId6"/>
    <hyperlink ref="H23" r:id="rId7" display="tel:%28701%29 928-0444"/>
    <hyperlink ref="H8" r:id="rId8" display="tel:919-870-0770"/>
    <hyperlink ref="I30" r:id="rId9"/>
    <hyperlink ref="H15" r:id="rId10" display="tel:919-278-1574"/>
    <hyperlink ref="I15" r:id="rId11" display="mailto:carl.hren@concordhotels.com"/>
    <hyperlink ref="I5" r:id="rId12"/>
    <hyperlink ref="I24" r:id="rId13"/>
    <hyperlink ref="I10" r:id="rId14"/>
    <hyperlink ref="I26" r:id="rId15"/>
    <hyperlink ref="I19" r:id="rId16"/>
    <hyperlink ref="I34" r:id="rId17"/>
    <hyperlink ref="I35" r:id="rId18"/>
    <hyperlink ref="H28" r:id="rId19" display="tel:919.286.4407%C2%A0 ext 193"/>
    <hyperlink ref="I2" r:id="rId20"/>
    <hyperlink ref="I33" r:id="rId21"/>
    <hyperlink ref="I20" r:id="rId22"/>
    <hyperlink ref="I27" r:id="rId23"/>
    <hyperlink ref="I22" r:id="rId24"/>
  </hyperlinks>
  <pageMargins left="0.7" right="0.7" top="0.75" bottom="0.75" header="0.3" footer="0.3"/>
  <pageSetup paperSize="5" orientation="landscape" r:id="rId2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W80"/>
  <sheetViews>
    <sheetView windowProtection="1" workbookViewId="0">
      <selection activeCell="U4" sqref="U4"/>
    </sheetView>
  </sheetViews>
  <sheetFormatPr defaultRowHeight="11.25" x14ac:dyDescent="0.2"/>
  <cols>
    <col min="1" max="1" width="22.85546875" style="147" bestFit="1" customWidth="1"/>
    <col min="2" max="2" width="13.28515625" style="147" bestFit="1" customWidth="1"/>
    <col min="3" max="3" width="6.140625" style="35" bestFit="1" customWidth="1"/>
    <col min="4" max="4" width="19.28515625" style="110" bestFit="1" customWidth="1"/>
    <col min="5" max="5" width="6.140625" style="111" bestFit="1" customWidth="1"/>
    <col min="6" max="6" width="15.42578125" style="1" bestFit="1" customWidth="1"/>
    <col min="7" max="7" width="5.7109375" style="111" bestFit="1" customWidth="1"/>
    <col min="8" max="8" width="15.42578125" style="1" bestFit="1" customWidth="1"/>
    <col min="9" max="9" width="6.140625" style="112" bestFit="1" customWidth="1"/>
    <col min="10" max="10" width="18" style="1" bestFit="1" customWidth="1"/>
    <col min="11" max="11" width="5.7109375" style="111" bestFit="1" customWidth="1"/>
    <col min="12" max="12" width="14.85546875" style="1" bestFit="1" customWidth="1"/>
    <col min="13" max="13" width="6.140625" style="111" bestFit="1" customWidth="1"/>
    <col min="14" max="14" width="16.5703125" style="1" bestFit="1" customWidth="1"/>
    <col min="15" max="15" width="6.140625" style="111" bestFit="1" customWidth="1"/>
    <col min="16" max="16" width="18" style="1" bestFit="1" customWidth="1"/>
    <col min="17" max="17" width="6.140625" style="111" bestFit="1" customWidth="1"/>
    <col min="18" max="18" width="18" style="1" bestFit="1" customWidth="1"/>
    <col min="19" max="19" width="6.140625" style="111" bestFit="1" customWidth="1"/>
    <col min="20" max="20" width="7.5703125" style="1" bestFit="1" customWidth="1"/>
    <col min="21" max="21" width="10.140625" style="64" bestFit="1" customWidth="1"/>
    <col min="22" max="22" width="9.42578125" style="34" bestFit="1" customWidth="1"/>
    <col min="23" max="23" width="22.85546875" style="1" bestFit="1" customWidth="1"/>
    <col min="24" max="16384" width="9.140625" style="1"/>
  </cols>
  <sheetData>
    <row r="1" spans="1:23" x14ac:dyDescent="0.2">
      <c r="A1" s="170">
        <v>41975</v>
      </c>
      <c r="B1" s="148" t="s">
        <v>408</v>
      </c>
      <c r="U1" s="64" t="s">
        <v>444</v>
      </c>
      <c r="V1" s="34" t="s">
        <v>7</v>
      </c>
    </row>
    <row r="2" spans="1:23" x14ac:dyDescent="0.2">
      <c r="A2" s="149" t="s">
        <v>12</v>
      </c>
      <c r="B2" s="148"/>
      <c r="U2" s="64" t="s">
        <v>443</v>
      </c>
      <c r="W2" s="23" t="s">
        <v>12</v>
      </c>
    </row>
    <row r="3" spans="1:23" x14ac:dyDescent="0.2">
      <c r="A3" s="150" t="s">
        <v>57</v>
      </c>
      <c r="B3" s="151">
        <v>5700</v>
      </c>
      <c r="U3" s="172">
        <v>7200</v>
      </c>
      <c r="V3" s="183">
        <v>5400</v>
      </c>
      <c r="W3" s="6" t="s">
        <v>57</v>
      </c>
    </row>
    <row r="4" spans="1:23" x14ac:dyDescent="0.2">
      <c r="A4" s="152" t="s">
        <v>11</v>
      </c>
      <c r="B4" s="158">
        <v>3800</v>
      </c>
      <c r="U4" s="173">
        <v>1550</v>
      </c>
      <c r="V4" s="184"/>
      <c r="W4" s="10" t="s">
        <v>11</v>
      </c>
    </row>
    <row r="5" spans="1:23" x14ac:dyDescent="0.2">
      <c r="A5" s="153" t="s">
        <v>0</v>
      </c>
      <c r="B5" s="154">
        <v>13956</v>
      </c>
      <c r="U5" s="174">
        <v>10356.75</v>
      </c>
      <c r="V5" s="184">
        <v>4040</v>
      </c>
      <c r="W5" s="10" t="s">
        <v>0</v>
      </c>
    </row>
    <row r="6" spans="1:23" x14ac:dyDescent="0.2">
      <c r="A6" s="153" t="s">
        <v>1</v>
      </c>
      <c r="B6" s="154"/>
      <c r="U6" s="174"/>
      <c r="V6" s="184"/>
      <c r="W6" s="10" t="s">
        <v>1</v>
      </c>
    </row>
    <row r="7" spans="1:23" x14ac:dyDescent="0.2">
      <c r="A7" s="153" t="s">
        <v>2</v>
      </c>
      <c r="B7" s="154"/>
      <c r="U7" s="174"/>
      <c r="V7" s="184">
        <v>200</v>
      </c>
      <c r="W7" s="10" t="s">
        <v>2</v>
      </c>
    </row>
    <row r="8" spans="1:23" x14ac:dyDescent="0.2">
      <c r="A8" s="153" t="s">
        <v>3</v>
      </c>
      <c r="B8" s="154">
        <v>970</v>
      </c>
      <c r="U8" s="174">
        <v>970</v>
      </c>
      <c r="V8" s="184"/>
      <c r="W8" s="10" t="s">
        <v>3</v>
      </c>
    </row>
    <row r="9" spans="1:23" x14ac:dyDescent="0.2">
      <c r="A9" s="153" t="s">
        <v>4</v>
      </c>
      <c r="B9" s="154">
        <v>44</v>
      </c>
      <c r="U9" s="174">
        <v>44</v>
      </c>
      <c r="V9" s="184"/>
      <c r="W9" s="10" t="s">
        <v>4</v>
      </c>
    </row>
    <row r="10" spans="1:23" x14ac:dyDescent="0.2">
      <c r="A10" s="155" t="s">
        <v>5</v>
      </c>
      <c r="B10" s="156"/>
      <c r="U10" s="175"/>
      <c r="V10" s="185"/>
      <c r="W10" s="12" t="s">
        <v>5</v>
      </c>
    </row>
    <row r="11" spans="1:23" x14ac:dyDescent="0.2">
      <c r="A11" s="157" t="s">
        <v>50</v>
      </c>
      <c r="B11" s="158">
        <f>SUM(B3:B10)</f>
        <v>24470</v>
      </c>
      <c r="U11" s="176">
        <f>SUM(U3:U10)</f>
        <v>20120.75</v>
      </c>
      <c r="V11" s="186">
        <f>SUM(V3:V10)</f>
        <v>9640</v>
      </c>
      <c r="W11" s="146" t="s">
        <v>50</v>
      </c>
    </row>
    <row r="12" spans="1:23" x14ac:dyDescent="0.2">
      <c r="B12" s="159"/>
      <c r="I12" s="113"/>
      <c r="J12" s="114"/>
      <c r="V12" s="187"/>
    </row>
    <row r="13" spans="1:23" x14ac:dyDescent="0.2">
      <c r="A13" s="160" t="s">
        <v>10</v>
      </c>
      <c r="B13" s="161"/>
      <c r="C13" s="135">
        <f>SUM(C14:C53)</f>
        <v>838.84</v>
      </c>
      <c r="D13" s="136" t="s">
        <v>418</v>
      </c>
      <c r="E13" s="137">
        <f>SUM(E24+E31+E36+E54+E62+E71)</f>
        <v>635.17999999999995</v>
      </c>
      <c r="F13" s="136" t="s">
        <v>421</v>
      </c>
      <c r="G13" s="137">
        <f>SUM(G24+G31+G36+G54+G62+G71)</f>
        <v>312.5</v>
      </c>
      <c r="H13" s="136" t="s">
        <v>422</v>
      </c>
      <c r="I13" s="137">
        <f>SUM(I24+I31+I36+I54+I62+I71)</f>
        <v>625.18000000000006</v>
      </c>
      <c r="J13" s="136" t="s">
        <v>423</v>
      </c>
      <c r="K13" s="137">
        <f>SUM(K24+K31+K36+K54+K62+K71)</f>
        <v>569.75</v>
      </c>
      <c r="L13" s="136" t="s">
        <v>424</v>
      </c>
      <c r="M13" s="137">
        <f>SUM(M24+M31+M36+M54+M62+M71)</f>
        <v>746.73</v>
      </c>
      <c r="N13" s="136" t="s">
        <v>427</v>
      </c>
      <c r="O13" s="138">
        <f>SUM(O45)</f>
        <v>7.91</v>
      </c>
      <c r="P13" s="171" t="s">
        <v>426</v>
      </c>
      <c r="Q13" s="140">
        <f>7.91-662.39</f>
        <v>-654.48</v>
      </c>
      <c r="R13" s="139" t="s">
        <v>436</v>
      </c>
      <c r="S13" s="140"/>
      <c r="T13" s="139" t="s">
        <v>441</v>
      </c>
      <c r="U13" s="177"/>
      <c r="V13" s="188"/>
      <c r="W13" s="141" t="s">
        <v>10</v>
      </c>
    </row>
    <row r="14" spans="1:23" x14ac:dyDescent="0.2">
      <c r="A14" s="153" t="s">
        <v>433</v>
      </c>
      <c r="B14" s="162">
        <v>120</v>
      </c>
      <c r="C14" s="115"/>
      <c r="D14" s="116"/>
      <c r="E14" s="117"/>
      <c r="F14" s="118"/>
      <c r="G14" s="117"/>
      <c r="H14" s="118"/>
      <c r="I14" s="119"/>
      <c r="J14" s="118"/>
      <c r="K14" s="117"/>
      <c r="L14" s="118"/>
      <c r="M14" s="117">
        <v>120</v>
      </c>
      <c r="N14" s="118" t="s">
        <v>434</v>
      </c>
      <c r="O14" s="117"/>
      <c r="P14" s="118"/>
      <c r="Q14" s="117"/>
      <c r="R14" s="118"/>
      <c r="S14" s="117"/>
      <c r="T14" s="118"/>
      <c r="U14" s="178"/>
      <c r="V14" s="184">
        <v>30</v>
      </c>
      <c r="W14" s="10" t="s">
        <v>13</v>
      </c>
    </row>
    <row r="15" spans="1:23" x14ac:dyDescent="0.2">
      <c r="A15" s="153" t="s">
        <v>14</v>
      </c>
      <c r="B15" s="162">
        <v>247.25</v>
      </c>
      <c r="C15" s="115"/>
      <c r="D15" s="116"/>
      <c r="E15" s="117"/>
      <c r="F15" s="118"/>
      <c r="G15" s="117"/>
      <c r="H15" s="118"/>
      <c r="I15" s="119"/>
      <c r="J15" s="118"/>
      <c r="K15" s="117">
        <v>247.25</v>
      </c>
      <c r="L15" s="118" t="s">
        <v>415</v>
      </c>
      <c r="M15" s="117"/>
      <c r="N15" s="118"/>
      <c r="O15" s="117"/>
      <c r="P15" s="118"/>
      <c r="Q15" s="117"/>
      <c r="R15" s="118"/>
      <c r="S15" s="117"/>
      <c r="T15" s="118"/>
      <c r="U15" s="178"/>
      <c r="V15" s="184">
        <v>147</v>
      </c>
      <c r="W15" s="10" t="s">
        <v>14</v>
      </c>
    </row>
    <row r="16" spans="1:23" x14ac:dyDescent="0.2">
      <c r="A16" s="153" t="s">
        <v>15</v>
      </c>
      <c r="B16" s="162">
        <v>268.75</v>
      </c>
      <c r="C16" s="115"/>
      <c r="D16" s="116"/>
      <c r="E16" s="117"/>
      <c r="F16" s="118"/>
      <c r="G16" s="117"/>
      <c r="H16" s="118"/>
      <c r="I16" s="119">
        <v>268.75</v>
      </c>
      <c r="J16" s="118" t="s">
        <v>415</v>
      </c>
      <c r="K16" s="117"/>
      <c r="L16" s="118"/>
      <c r="M16" s="117"/>
      <c r="N16" s="118"/>
      <c r="O16" s="122">
        <v>268.75</v>
      </c>
      <c r="P16" s="123" t="s">
        <v>415</v>
      </c>
      <c r="Q16" s="120">
        <v>-268.75</v>
      </c>
      <c r="R16" s="121" t="s">
        <v>415</v>
      </c>
      <c r="S16" s="120"/>
      <c r="T16" s="121"/>
      <c r="U16" s="178"/>
      <c r="V16" s="184">
        <v>275</v>
      </c>
      <c r="W16" s="10" t="s">
        <v>15</v>
      </c>
    </row>
    <row r="17" spans="1:23" x14ac:dyDescent="0.2">
      <c r="A17" s="153" t="s">
        <v>16</v>
      </c>
      <c r="B17" s="162"/>
      <c r="C17" s="115"/>
      <c r="D17" s="116"/>
      <c r="E17" s="117"/>
      <c r="F17" s="118"/>
      <c r="G17" s="117"/>
      <c r="H17" s="118"/>
      <c r="I17" s="119"/>
      <c r="J17" s="118"/>
      <c r="K17" s="117"/>
      <c r="L17" s="118"/>
      <c r="M17" s="117"/>
      <c r="N17" s="118"/>
      <c r="O17" s="122"/>
      <c r="P17" s="123"/>
      <c r="Q17" s="120"/>
      <c r="R17" s="121"/>
      <c r="S17" s="120"/>
      <c r="T17" s="121"/>
      <c r="U17" s="178"/>
      <c r="V17" s="184">
        <v>72</v>
      </c>
      <c r="W17" s="10" t="s">
        <v>16</v>
      </c>
    </row>
    <row r="18" spans="1:23" x14ac:dyDescent="0.2">
      <c r="A18" s="153" t="s">
        <v>17</v>
      </c>
      <c r="B18" s="162">
        <v>35.32</v>
      </c>
      <c r="C18" s="115"/>
      <c r="D18" s="116"/>
      <c r="E18" s="117"/>
      <c r="F18" s="118"/>
      <c r="G18" s="117"/>
      <c r="H18" s="118"/>
      <c r="I18" s="119"/>
      <c r="J18" s="118"/>
      <c r="K18" s="117">
        <v>10.74</v>
      </c>
      <c r="L18" s="118" t="s">
        <v>416</v>
      </c>
      <c r="M18" s="117"/>
      <c r="N18" s="118"/>
      <c r="O18" s="122"/>
      <c r="P18" s="123"/>
      <c r="Q18" s="120"/>
      <c r="R18" s="121"/>
      <c r="S18" s="120"/>
      <c r="T18" s="121"/>
      <c r="U18" s="178"/>
      <c r="V18" s="184">
        <v>40</v>
      </c>
      <c r="W18" s="10" t="s">
        <v>17</v>
      </c>
    </row>
    <row r="19" spans="1:23" x14ac:dyDescent="0.2">
      <c r="A19" s="153"/>
      <c r="B19" s="162"/>
      <c r="C19" s="115"/>
      <c r="D19" s="116"/>
      <c r="E19" s="117"/>
      <c r="F19" s="118"/>
      <c r="G19" s="117"/>
      <c r="H19" s="118"/>
      <c r="I19" s="119">
        <v>39.49</v>
      </c>
      <c r="J19" s="118" t="s">
        <v>60</v>
      </c>
      <c r="K19" s="117"/>
      <c r="L19" s="118"/>
      <c r="M19" s="117"/>
      <c r="N19" s="118"/>
      <c r="O19" s="122">
        <v>39.49</v>
      </c>
      <c r="P19" s="123" t="s">
        <v>60</v>
      </c>
      <c r="Q19" s="120">
        <v>-39.49</v>
      </c>
      <c r="R19" s="121" t="s">
        <v>60</v>
      </c>
      <c r="S19" s="120"/>
      <c r="T19" s="121"/>
      <c r="U19" s="178"/>
      <c r="V19" s="184"/>
      <c r="W19" s="10"/>
    </row>
    <row r="20" spans="1:23" x14ac:dyDescent="0.2">
      <c r="A20" s="153"/>
      <c r="B20" s="162"/>
      <c r="C20" s="115"/>
      <c r="D20" s="116"/>
      <c r="E20" s="117"/>
      <c r="F20" s="118"/>
      <c r="G20" s="117"/>
      <c r="H20" s="118"/>
      <c r="K20" s="117"/>
      <c r="L20" s="118"/>
      <c r="M20" s="117"/>
      <c r="N20" s="118"/>
      <c r="O20" s="122"/>
      <c r="P20" s="123"/>
      <c r="Q20" s="120"/>
      <c r="R20" s="121"/>
      <c r="S20" s="120"/>
      <c r="T20" s="121"/>
      <c r="U20" s="178"/>
      <c r="V20" s="184"/>
      <c r="W20" s="10"/>
    </row>
    <row r="21" spans="1:23" x14ac:dyDescent="0.2">
      <c r="A21" s="153"/>
      <c r="B21" s="162"/>
      <c r="C21" s="115"/>
      <c r="D21" s="116"/>
      <c r="E21" s="117"/>
      <c r="F21" s="118"/>
      <c r="G21" s="117"/>
      <c r="H21" s="118"/>
      <c r="I21" s="119">
        <v>-14.95</v>
      </c>
      <c r="J21" s="118" t="s">
        <v>425</v>
      </c>
      <c r="K21" s="117"/>
      <c r="L21" s="118"/>
      <c r="M21" s="117"/>
      <c r="N21" s="118"/>
      <c r="O21" s="122">
        <v>-14.95</v>
      </c>
      <c r="P21" s="123" t="s">
        <v>425</v>
      </c>
      <c r="Q21" s="120">
        <v>14.95</v>
      </c>
      <c r="R21" s="121" t="s">
        <v>425</v>
      </c>
      <c r="S21" s="120"/>
      <c r="T21" s="121"/>
      <c r="U21" s="178"/>
      <c r="V21" s="184"/>
      <c r="W21" s="10"/>
    </row>
    <row r="22" spans="1:23" x14ac:dyDescent="0.2">
      <c r="A22" s="153" t="s">
        <v>18</v>
      </c>
      <c r="B22" s="162">
        <v>16.11</v>
      </c>
      <c r="C22" s="115"/>
      <c r="D22" s="116"/>
      <c r="E22" s="117"/>
      <c r="F22" s="118"/>
      <c r="G22" s="117"/>
      <c r="H22" s="118"/>
      <c r="I22" s="119"/>
      <c r="J22" s="118"/>
      <c r="K22" s="117">
        <v>16.11</v>
      </c>
      <c r="L22" s="118" t="s">
        <v>416</v>
      </c>
      <c r="M22" s="117"/>
      <c r="N22" s="118"/>
      <c r="O22" s="117"/>
      <c r="P22" s="118"/>
      <c r="Q22" s="117"/>
      <c r="R22" s="118"/>
      <c r="S22" s="117"/>
      <c r="T22" s="118"/>
      <c r="U22" s="178"/>
      <c r="V22" s="184">
        <v>15</v>
      </c>
      <c r="W22" s="10" t="s">
        <v>18</v>
      </c>
    </row>
    <row r="23" spans="1:23" x14ac:dyDescent="0.2">
      <c r="A23" s="153" t="s">
        <v>19</v>
      </c>
      <c r="B23" s="162">
        <v>214.98</v>
      </c>
      <c r="C23" s="115"/>
      <c r="D23" s="116"/>
      <c r="E23" s="117"/>
      <c r="F23" s="118"/>
      <c r="G23" s="117"/>
      <c r="H23" s="118"/>
      <c r="I23" s="119"/>
      <c r="J23" s="118"/>
      <c r="K23" s="117">
        <v>219.04</v>
      </c>
      <c r="L23" s="118" t="s">
        <v>417</v>
      </c>
      <c r="M23" s="117"/>
      <c r="N23" s="118"/>
      <c r="O23" s="117"/>
      <c r="P23" s="118"/>
      <c r="Q23" s="117"/>
      <c r="R23" s="118"/>
      <c r="S23" s="117"/>
      <c r="T23" s="118"/>
      <c r="U23" s="178"/>
      <c r="V23" s="184">
        <v>200</v>
      </c>
      <c r="W23" s="10" t="s">
        <v>19</v>
      </c>
    </row>
    <row r="24" spans="1:23" s="130" customFormat="1" x14ac:dyDescent="0.2">
      <c r="A24" s="163" t="s">
        <v>20</v>
      </c>
      <c r="B24" s="164">
        <f>SUM(B14:B23)</f>
        <v>902.41000000000008</v>
      </c>
      <c r="C24" s="131">
        <f>SUM(C14:C23)</f>
        <v>0</v>
      </c>
      <c r="D24" s="132"/>
      <c r="E24" s="131">
        <f>SUM(E14:E23)</f>
        <v>0</v>
      </c>
      <c r="F24" s="133"/>
      <c r="G24" s="131">
        <f>SUM(G14:G23)</f>
        <v>0</v>
      </c>
      <c r="H24" s="133"/>
      <c r="I24" s="134">
        <f>SUM(I14:I23)</f>
        <v>293.29000000000002</v>
      </c>
      <c r="J24" s="133"/>
      <c r="K24" s="131">
        <f>SUM(K14:K23)</f>
        <v>493.14</v>
      </c>
      <c r="L24" s="133"/>
      <c r="M24" s="131">
        <f>SUM(M14:M23)</f>
        <v>120</v>
      </c>
      <c r="N24" s="133"/>
      <c r="O24" s="131">
        <f>SUM(O14:O23)</f>
        <v>293.29000000000002</v>
      </c>
      <c r="P24" s="133"/>
      <c r="Q24" s="131">
        <f>SUM(Q14:Q23)</f>
        <v>-293.29000000000002</v>
      </c>
      <c r="R24" s="133"/>
      <c r="S24" s="131">
        <f>SUM(S14:S23)</f>
        <v>0</v>
      </c>
      <c r="T24" s="133"/>
      <c r="U24" s="179">
        <f>SUM(D24:R24)</f>
        <v>906.43000000000006</v>
      </c>
      <c r="V24" s="189">
        <f>SUM(V14:V23)</f>
        <v>779</v>
      </c>
      <c r="W24" s="133" t="s">
        <v>20</v>
      </c>
    </row>
    <row r="25" spans="1:23" x14ac:dyDescent="0.2">
      <c r="A25" s="165"/>
      <c r="B25" s="161"/>
      <c r="C25" s="126"/>
      <c r="D25" s="127"/>
      <c r="E25" s="128"/>
      <c r="F25" s="125"/>
      <c r="G25" s="128"/>
      <c r="H25" s="125"/>
      <c r="I25" s="129"/>
      <c r="J25" s="125"/>
      <c r="K25" s="128"/>
      <c r="L25" s="125"/>
      <c r="M25" s="128"/>
      <c r="N25" s="125"/>
      <c r="O25" s="128"/>
      <c r="P25" s="125"/>
      <c r="Q25" s="128"/>
      <c r="R25" s="125"/>
      <c r="S25" s="128"/>
      <c r="T25" s="125"/>
      <c r="U25" s="180"/>
      <c r="V25" s="188"/>
      <c r="W25" s="125"/>
    </row>
    <row r="26" spans="1:23" x14ac:dyDescent="0.2">
      <c r="A26" s="153" t="s">
        <v>21</v>
      </c>
      <c r="B26" s="162">
        <v>66.67</v>
      </c>
      <c r="C26" s="115"/>
      <c r="D26" s="116"/>
      <c r="E26" s="117"/>
      <c r="F26" s="118"/>
      <c r="G26" s="117"/>
      <c r="H26" s="118"/>
      <c r="I26" s="119">
        <v>66.67</v>
      </c>
      <c r="J26" s="118" t="s">
        <v>59</v>
      </c>
      <c r="K26" s="117"/>
      <c r="L26" s="118"/>
      <c r="M26" s="117"/>
      <c r="N26" s="118"/>
      <c r="O26" s="122">
        <v>66.67</v>
      </c>
      <c r="P26" s="123" t="s">
        <v>59</v>
      </c>
      <c r="Q26" s="120">
        <v>-66.67</v>
      </c>
      <c r="R26" s="121" t="s">
        <v>59</v>
      </c>
      <c r="S26" s="120"/>
      <c r="T26" s="121"/>
      <c r="U26" s="178"/>
      <c r="V26" s="184">
        <v>200</v>
      </c>
      <c r="W26" s="10" t="s">
        <v>21</v>
      </c>
    </row>
    <row r="27" spans="1:23" x14ac:dyDescent="0.2">
      <c r="A27" s="153" t="s">
        <v>22</v>
      </c>
      <c r="B27" s="162"/>
      <c r="C27" s="115"/>
      <c r="D27" s="116"/>
      <c r="E27" s="117"/>
      <c r="F27" s="118"/>
      <c r="G27" s="117"/>
      <c r="H27" s="118"/>
      <c r="I27" s="119"/>
      <c r="J27" s="118"/>
      <c r="K27" s="117"/>
      <c r="L27" s="118"/>
      <c r="M27" s="117"/>
      <c r="N27" s="118"/>
      <c r="O27" s="122"/>
      <c r="P27" s="123"/>
      <c r="Q27" s="120"/>
      <c r="R27" s="121"/>
      <c r="S27" s="120"/>
      <c r="T27" s="121"/>
      <c r="U27" s="178"/>
      <c r="V27" s="184">
        <v>100</v>
      </c>
      <c r="W27" s="10" t="s">
        <v>22</v>
      </c>
    </row>
    <row r="28" spans="1:23" x14ac:dyDescent="0.2">
      <c r="A28" s="153" t="s">
        <v>23</v>
      </c>
      <c r="B28" s="162">
        <v>86.61</v>
      </c>
      <c r="C28" s="115"/>
      <c r="D28" s="116"/>
      <c r="E28" s="117"/>
      <c r="F28" s="118"/>
      <c r="G28" s="117"/>
      <c r="H28" s="118"/>
      <c r="I28" s="119"/>
      <c r="J28" s="118"/>
      <c r="K28" s="117">
        <v>76.61</v>
      </c>
      <c r="L28" s="118" t="s">
        <v>414</v>
      </c>
      <c r="M28" s="117"/>
      <c r="N28" s="118"/>
      <c r="O28" s="122"/>
      <c r="P28" s="123"/>
      <c r="Q28" s="120"/>
      <c r="R28" s="121"/>
      <c r="S28" s="120"/>
      <c r="T28" s="121"/>
      <c r="U28" s="178"/>
      <c r="V28" s="184">
        <v>400</v>
      </c>
      <c r="W28" s="10" t="s">
        <v>23</v>
      </c>
    </row>
    <row r="29" spans="1:23" x14ac:dyDescent="0.2">
      <c r="A29" s="153"/>
      <c r="B29" s="162"/>
      <c r="C29" s="115"/>
      <c r="D29" s="116"/>
      <c r="E29" s="117"/>
      <c r="F29" s="118"/>
      <c r="G29" s="117"/>
      <c r="H29" s="118"/>
      <c r="I29" s="119">
        <v>10</v>
      </c>
      <c r="J29" s="118" t="s">
        <v>419</v>
      </c>
      <c r="K29" s="117"/>
      <c r="L29" s="118"/>
      <c r="M29" s="117"/>
      <c r="N29" s="118"/>
      <c r="O29" s="122">
        <v>10</v>
      </c>
      <c r="P29" s="123" t="s">
        <v>419</v>
      </c>
      <c r="Q29" s="120">
        <v>-10</v>
      </c>
      <c r="R29" s="121" t="s">
        <v>419</v>
      </c>
      <c r="S29" s="120"/>
      <c r="T29" s="121"/>
      <c r="U29" s="178"/>
      <c r="V29" s="184"/>
      <c r="W29" s="10"/>
    </row>
    <row r="30" spans="1:23" x14ac:dyDescent="0.2">
      <c r="A30" s="153" t="s">
        <v>24</v>
      </c>
      <c r="B30" s="162"/>
      <c r="C30" s="115"/>
      <c r="D30" s="116"/>
      <c r="E30" s="117"/>
      <c r="F30" s="118"/>
      <c r="G30" s="117"/>
      <c r="H30" s="118"/>
      <c r="I30" s="119"/>
      <c r="J30" s="118"/>
      <c r="K30" s="117"/>
      <c r="L30" s="118"/>
      <c r="M30" s="117"/>
      <c r="N30" s="118"/>
      <c r="O30" s="117"/>
      <c r="P30" s="118"/>
      <c r="Q30" s="117"/>
      <c r="R30" s="118"/>
      <c r="S30" s="117"/>
      <c r="T30" s="118"/>
      <c r="U30" s="178"/>
      <c r="V30" s="184">
        <v>50</v>
      </c>
      <c r="W30" s="10" t="s">
        <v>24</v>
      </c>
    </row>
    <row r="31" spans="1:23" s="130" customFormat="1" x14ac:dyDescent="0.2">
      <c r="A31" s="163" t="s">
        <v>56</v>
      </c>
      <c r="B31" s="164">
        <f>SUM(B26:B30)</f>
        <v>153.28</v>
      </c>
      <c r="C31" s="131">
        <f>SUM(C25:C30)</f>
        <v>0</v>
      </c>
      <c r="D31" s="132"/>
      <c r="E31" s="131">
        <f>SUM(E25:E30)</f>
        <v>0</v>
      </c>
      <c r="F31" s="133"/>
      <c r="G31" s="131">
        <f>SUM(G25:G30)</f>
        <v>0</v>
      </c>
      <c r="H31" s="133"/>
      <c r="I31" s="134">
        <f>SUM(I25:I30)</f>
        <v>76.67</v>
      </c>
      <c r="J31" s="133"/>
      <c r="K31" s="131">
        <f>SUM(K25:K30)</f>
        <v>76.61</v>
      </c>
      <c r="L31" s="133"/>
      <c r="M31" s="131">
        <f>SUM(M25:M30)</f>
        <v>0</v>
      </c>
      <c r="N31" s="133"/>
      <c r="O31" s="131">
        <f>SUM(O25:O30)</f>
        <v>76.67</v>
      </c>
      <c r="P31" s="133"/>
      <c r="Q31" s="131">
        <f>SUM(Q25:Q30)</f>
        <v>-76.67</v>
      </c>
      <c r="R31" s="133"/>
      <c r="S31" s="131">
        <f>SUM(S25:S30)</f>
        <v>0</v>
      </c>
      <c r="T31" s="133"/>
      <c r="U31" s="179">
        <f>SUM(D31:R31)</f>
        <v>153.27999999999997</v>
      </c>
      <c r="V31" s="189">
        <f>SUM(V26:V30)</f>
        <v>750</v>
      </c>
      <c r="W31" s="133" t="s">
        <v>56</v>
      </c>
    </row>
    <row r="32" spans="1:23" x14ac:dyDescent="0.2">
      <c r="A32" s="165"/>
      <c r="B32" s="161"/>
      <c r="C32" s="126"/>
      <c r="D32" s="127"/>
      <c r="E32" s="128"/>
      <c r="F32" s="125"/>
      <c r="G32" s="128"/>
      <c r="H32" s="125"/>
      <c r="I32" s="129"/>
      <c r="J32" s="125"/>
      <c r="K32" s="128"/>
      <c r="L32" s="125"/>
      <c r="M32" s="128"/>
      <c r="N32" s="125"/>
      <c r="O32" s="128"/>
      <c r="P32" s="125"/>
      <c r="Q32" s="128"/>
      <c r="R32" s="125"/>
      <c r="S32" s="128"/>
      <c r="T32" s="125"/>
      <c r="U32" s="180"/>
      <c r="V32" s="188"/>
      <c r="W32" s="125"/>
    </row>
    <row r="33" spans="1:23" x14ac:dyDescent="0.2">
      <c r="A33" s="150" t="s">
        <v>26</v>
      </c>
      <c r="B33" s="166"/>
      <c r="C33" s="115"/>
      <c r="D33" s="116"/>
      <c r="E33" s="117"/>
      <c r="F33" s="118"/>
      <c r="G33" s="117"/>
      <c r="H33" s="118"/>
      <c r="I33" s="119"/>
      <c r="J33" s="118"/>
      <c r="K33" s="117"/>
      <c r="L33" s="118"/>
      <c r="M33" s="117"/>
      <c r="N33" s="118"/>
      <c r="O33" s="117"/>
      <c r="P33" s="118"/>
      <c r="Q33" s="117"/>
      <c r="R33" s="118"/>
      <c r="S33" s="117"/>
      <c r="T33" s="118"/>
      <c r="U33" s="178"/>
      <c r="V33" s="183">
        <v>60</v>
      </c>
      <c r="W33" s="6" t="s">
        <v>26</v>
      </c>
    </row>
    <row r="34" spans="1:23" x14ac:dyDescent="0.2">
      <c r="A34" s="153" t="s">
        <v>27</v>
      </c>
      <c r="B34" s="162">
        <v>312.5</v>
      </c>
      <c r="C34" s="115"/>
      <c r="D34" s="116"/>
      <c r="E34" s="117"/>
      <c r="F34" s="118"/>
      <c r="G34" s="117">
        <v>312.5</v>
      </c>
      <c r="H34" s="118" t="s">
        <v>428</v>
      </c>
      <c r="I34" s="119"/>
      <c r="J34" s="118"/>
      <c r="K34" s="117"/>
      <c r="L34" s="118"/>
      <c r="M34" s="117"/>
      <c r="N34" s="118"/>
      <c r="O34" s="117"/>
      <c r="P34" s="118"/>
      <c r="Q34" s="117"/>
      <c r="R34" s="118"/>
      <c r="S34" s="117"/>
      <c r="T34" s="118"/>
      <c r="U34" s="178"/>
      <c r="V34" s="184">
        <v>350</v>
      </c>
      <c r="W34" s="10" t="s">
        <v>27</v>
      </c>
    </row>
    <row r="35" spans="1:23" x14ac:dyDescent="0.2">
      <c r="A35" s="153" t="s">
        <v>28</v>
      </c>
      <c r="B35" s="162">
        <v>98.52</v>
      </c>
      <c r="C35" s="115"/>
      <c r="D35" s="116"/>
      <c r="E35" s="117"/>
      <c r="F35" s="118"/>
      <c r="G35" s="117"/>
      <c r="H35" s="118"/>
      <c r="I35" s="119"/>
      <c r="J35" s="118"/>
      <c r="K35" s="117"/>
      <c r="L35" s="118"/>
      <c r="M35" s="117"/>
      <c r="N35" s="118"/>
      <c r="O35" s="117"/>
      <c r="P35" s="118"/>
      <c r="Q35" s="117"/>
      <c r="R35" s="118"/>
      <c r="S35" s="117"/>
      <c r="T35" s="118"/>
      <c r="U35" s="178"/>
      <c r="V35" s="184">
        <v>117.16</v>
      </c>
      <c r="W35" s="10" t="s">
        <v>28</v>
      </c>
    </row>
    <row r="36" spans="1:23" s="130" customFormat="1" x14ac:dyDescent="0.2">
      <c r="A36" s="163" t="s">
        <v>25</v>
      </c>
      <c r="B36" s="164">
        <f>SUM(B33:B35)</f>
        <v>411.02</v>
      </c>
      <c r="C36" s="131">
        <f>SUM(C32:C35)</f>
        <v>0</v>
      </c>
      <c r="D36" s="132"/>
      <c r="E36" s="131">
        <f>SUM(E32:E35)</f>
        <v>0</v>
      </c>
      <c r="F36" s="133"/>
      <c r="G36" s="131">
        <f>SUM(G32:G35)</f>
        <v>312.5</v>
      </c>
      <c r="H36" s="133"/>
      <c r="I36" s="134">
        <f>SUM(I32:I35)</f>
        <v>0</v>
      </c>
      <c r="J36" s="133"/>
      <c r="K36" s="131">
        <f>SUM(K32:K35)</f>
        <v>0</v>
      </c>
      <c r="L36" s="133"/>
      <c r="M36" s="131">
        <f>SUM(M32:M35)</f>
        <v>0</v>
      </c>
      <c r="N36" s="133"/>
      <c r="O36" s="131">
        <f>SUM(O32:O35)</f>
        <v>0</v>
      </c>
      <c r="P36" s="133"/>
      <c r="Q36" s="131">
        <f>SUM(Q32:Q35)</f>
        <v>0</v>
      </c>
      <c r="R36" s="133"/>
      <c r="S36" s="131">
        <f>SUM(S32:S35)</f>
        <v>0</v>
      </c>
      <c r="T36" s="133"/>
      <c r="U36" s="179">
        <f>SUM(D36:R36)</f>
        <v>312.5</v>
      </c>
      <c r="V36" s="189">
        <f>SUM(V33:V35)</f>
        <v>527.16</v>
      </c>
      <c r="W36" s="133" t="s">
        <v>25</v>
      </c>
    </row>
    <row r="37" spans="1:23" x14ac:dyDescent="0.2">
      <c r="A37" s="165"/>
      <c r="B37" s="161"/>
      <c r="C37" s="126"/>
      <c r="D37" s="127"/>
      <c r="E37" s="128"/>
      <c r="F37" s="125"/>
      <c r="G37" s="128"/>
      <c r="H37" s="125"/>
      <c r="I37" s="129"/>
      <c r="J37" s="125"/>
      <c r="K37" s="128"/>
      <c r="L37" s="125"/>
      <c r="M37" s="128"/>
      <c r="N37" s="125"/>
      <c r="O37" s="128"/>
      <c r="P37" s="125"/>
      <c r="Q37" s="128"/>
      <c r="R37" s="125"/>
      <c r="S37" s="128"/>
      <c r="T37" s="125"/>
      <c r="U37" s="180"/>
      <c r="V37" s="188"/>
      <c r="W37" s="125"/>
    </row>
    <row r="38" spans="1:23" x14ac:dyDescent="0.2">
      <c r="A38" s="150" t="s">
        <v>30</v>
      </c>
      <c r="B38" s="166">
        <v>1067.6099999999999</v>
      </c>
      <c r="C38" s="115"/>
      <c r="D38" s="116"/>
      <c r="E38" s="117"/>
      <c r="F38" s="118"/>
      <c r="G38" s="117"/>
      <c r="H38" s="118"/>
      <c r="I38" s="119"/>
      <c r="J38" s="118"/>
      <c r="K38" s="117"/>
      <c r="L38" s="118"/>
      <c r="M38" s="117"/>
      <c r="N38" s="118"/>
      <c r="O38" s="117"/>
      <c r="P38" s="118"/>
      <c r="Q38" s="117"/>
      <c r="R38" s="118"/>
      <c r="S38" s="117"/>
      <c r="T38" s="118"/>
      <c r="U38" s="178"/>
      <c r="V38" s="183"/>
      <c r="W38" s="6" t="s">
        <v>30</v>
      </c>
    </row>
    <row r="39" spans="1:23" x14ac:dyDescent="0.2">
      <c r="A39" s="153" t="s">
        <v>31</v>
      </c>
      <c r="B39" s="162"/>
      <c r="C39" s="115">
        <v>317.05</v>
      </c>
      <c r="D39" s="116" t="s">
        <v>409</v>
      </c>
      <c r="E39" s="117"/>
      <c r="F39" s="118"/>
      <c r="G39" s="117"/>
      <c r="H39" s="118"/>
      <c r="I39" s="119"/>
      <c r="J39" s="118"/>
      <c r="K39" s="117"/>
      <c r="L39" s="118"/>
      <c r="M39" s="117">
        <v>75</v>
      </c>
      <c r="N39" s="118" t="s">
        <v>435</v>
      </c>
      <c r="O39" s="117"/>
      <c r="P39" s="118"/>
      <c r="Q39" s="117"/>
      <c r="R39" s="118"/>
      <c r="S39" s="117"/>
      <c r="T39" s="118"/>
      <c r="U39" s="178"/>
      <c r="V39" s="184"/>
      <c r="W39" s="10" t="s">
        <v>31</v>
      </c>
    </row>
    <row r="40" spans="1:23" x14ac:dyDescent="0.2">
      <c r="A40" s="153"/>
      <c r="B40" s="162"/>
      <c r="C40" s="115">
        <v>225.34</v>
      </c>
      <c r="D40" s="116" t="s">
        <v>409</v>
      </c>
      <c r="E40" s="117"/>
      <c r="F40" s="118"/>
      <c r="G40" s="117"/>
      <c r="H40" s="118"/>
      <c r="I40" s="119"/>
      <c r="J40" s="118"/>
      <c r="K40" s="117"/>
      <c r="L40" s="118"/>
      <c r="M40" s="117"/>
      <c r="N40" s="118"/>
      <c r="O40" s="117"/>
      <c r="P40" s="118"/>
      <c r="Q40" s="117"/>
      <c r="R40" s="118"/>
      <c r="S40" s="117"/>
      <c r="T40" s="118"/>
      <c r="U40" s="178"/>
      <c r="V40" s="184"/>
      <c r="W40" s="10"/>
    </row>
    <row r="41" spans="1:23" x14ac:dyDescent="0.2">
      <c r="A41" s="153"/>
      <c r="B41" s="162"/>
      <c r="C41" s="115">
        <v>12.48</v>
      </c>
      <c r="D41" s="116" t="s">
        <v>409</v>
      </c>
      <c r="E41" s="117"/>
      <c r="F41" s="118"/>
      <c r="G41" s="117"/>
      <c r="H41" s="118"/>
      <c r="I41" s="119"/>
      <c r="J41" s="118"/>
      <c r="K41" s="117"/>
      <c r="L41" s="118"/>
      <c r="M41" s="117"/>
      <c r="N41" s="118"/>
      <c r="O41" s="117"/>
      <c r="P41" s="118"/>
      <c r="Q41" s="117"/>
      <c r="R41" s="118"/>
      <c r="S41" s="117"/>
      <c r="T41" s="118"/>
      <c r="U41" s="178"/>
      <c r="V41" s="184"/>
      <c r="W41" s="10"/>
    </row>
    <row r="42" spans="1:23" x14ac:dyDescent="0.2">
      <c r="A42" s="153" t="s">
        <v>429</v>
      </c>
      <c r="B42" s="162"/>
      <c r="C42" s="115"/>
      <c r="D42" s="116"/>
      <c r="E42" s="117"/>
      <c r="F42" s="118"/>
      <c r="G42" s="117"/>
      <c r="H42" s="118"/>
      <c r="I42" s="119"/>
      <c r="J42" s="118"/>
      <c r="K42" s="117"/>
      <c r="L42" s="118"/>
      <c r="M42" s="117">
        <v>163.66999999999999</v>
      </c>
      <c r="N42" s="118" t="s">
        <v>430</v>
      </c>
      <c r="O42" s="117"/>
      <c r="P42" s="118"/>
      <c r="Q42" s="117"/>
      <c r="R42" s="118"/>
      <c r="S42" s="117"/>
      <c r="T42" s="118"/>
      <c r="U42" s="178"/>
      <c r="V42" s="184"/>
      <c r="W42" s="10" t="s">
        <v>429</v>
      </c>
    </row>
    <row r="43" spans="1:23" x14ac:dyDescent="0.2">
      <c r="A43" s="153"/>
      <c r="B43" s="162"/>
      <c r="C43" s="115"/>
      <c r="D43" s="116"/>
      <c r="E43" s="117"/>
      <c r="F43" s="118"/>
      <c r="G43" s="117"/>
      <c r="H43" s="118"/>
      <c r="I43" s="119"/>
      <c r="J43" s="118"/>
      <c r="K43" s="117"/>
      <c r="L43" s="118"/>
      <c r="M43" s="117">
        <v>286.22000000000003</v>
      </c>
      <c r="N43" s="118" t="s">
        <v>430</v>
      </c>
      <c r="O43" s="117"/>
      <c r="P43" s="118"/>
      <c r="Q43" s="117"/>
      <c r="R43" s="118"/>
      <c r="S43" s="117"/>
      <c r="T43" s="118"/>
      <c r="U43" s="178"/>
      <c r="V43" s="184"/>
      <c r="W43" s="10"/>
    </row>
    <row r="44" spans="1:23" x14ac:dyDescent="0.2">
      <c r="A44" s="153" t="s">
        <v>32</v>
      </c>
      <c r="B44" s="162">
        <v>617.72</v>
      </c>
      <c r="C44" s="115"/>
      <c r="D44" s="116"/>
      <c r="E44" s="117"/>
      <c r="F44" s="118"/>
      <c r="G44" s="117"/>
      <c r="H44" s="118"/>
      <c r="I44" s="119"/>
      <c r="J44" s="118"/>
      <c r="K44" s="117"/>
      <c r="L44" s="118"/>
      <c r="M44" s="117"/>
      <c r="N44" s="118"/>
      <c r="O44" s="117"/>
      <c r="P44" s="118"/>
      <c r="Q44" s="117"/>
      <c r="R44" s="118"/>
      <c r="S44" s="117"/>
      <c r="T44" s="118"/>
      <c r="U44" s="178"/>
      <c r="V44" s="184"/>
      <c r="W44" s="10" t="s">
        <v>32</v>
      </c>
    </row>
    <row r="45" spans="1:23" x14ac:dyDescent="0.2">
      <c r="A45" s="153" t="s">
        <v>33</v>
      </c>
      <c r="B45" s="162">
        <v>7.91</v>
      </c>
      <c r="C45" s="115"/>
      <c r="D45" s="116"/>
      <c r="E45" s="117"/>
      <c r="F45" s="118"/>
      <c r="G45" s="117"/>
      <c r="H45" s="118"/>
      <c r="I45" s="119"/>
      <c r="J45" s="118"/>
      <c r="K45" s="117"/>
      <c r="L45" s="118"/>
      <c r="M45" s="117"/>
      <c r="N45" s="118"/>
      <c r="O45" s="119">
        <v>7.91</v>
      </c>
      <c r="P45" s="124" t="s">
        <v>420</v>
      </c>
      <c r="Q45" s="122"/>
      <c r="R45" s="123"/>
      <c r="S45" s="122"/>
      <c r="T45" s="123"/>
      <c r="U45" s="178"/>
      <c r="V45" s="184">
        <v>20</v>
      </c>
      <c r="W45" s="10" t="s">
        <v>33</v>
      </c>
    </row>
    <row r="46" spans="1:23" x14ac:dyDescent="0.2">
      <c r="A46" s="153" t="s">
        <v>34</v>
      </c>
      <c r="B46" s="162"/>
      <c r="C46" s="115"/>
      <c r="D46" s="116"/>
      <c r="E46" s="117"/>
      <c r="F46" s="118"/>
      <c r="G46" s="117"/>
      <c r="H46" s="118"/>
      <c r="I46" s="119"/>
      <c r="J46" s="118"/>
      <c r="K46" s="117"/>
      <c r="L46" s="118"/>
      <c r="M46" s="117"/>
      <c r="N46" s="118"/>
      <c r="O46" s="117"/>
      <c r="P46" s="118"/>
      <c r="Q46" s="117"/>
      <c r="R46" s="118"/>
      <c r="S46" s="117"/>
      <c r="T46" s="118"/>
      <c r="U46" s="178"/>
      <c r="V46" s="184">
        <v>25</v>
      </c>
      <c r="W46" s="10" t="s">
        <v>34</v>
      </c>
    </row>
    <row r="47" spans="1:23" x14ac:dyDescent="0.2">
      <c r="A47" s="153" t="s">
        <v>35</v>
      </c>
      <c r="B47" s="162">
        <v>128.1</v>
      </c>
      <c r="C47" s="115">
        <v>21.36</v>
      </c>
      <c r="D47" s="116" t="s">
        <v>412</v>
      </c>
      <c r="E47" s="117"/>
      <c r="F47" s="118"/>
      <c r="G47" s="117"/>
      <c r="H47" s="118"/>
      <c r="I47" s="119"/>
      <c r="J47" s="118"/>
      <c r="K47" s="117"/>
      <c r="L47" s="118"/>
      <c r="M47" s="117"/>
      <c r="N47" s="118"/>
      <c r="O47" s="117"/>
      <c r="P47" s="118"/>
      <c r="Q47" s="117"/>
      <c r="R47" s="118"/>
      <c r="S47" s="117"/>
      <c r="T47" s="118"/>
      <c r="U47" s="178"/>
      <c r="V47" s="184"/>
      <c r="W47" s="10" t="s">
        <v>35</v>
      </c>
    </row>
    <row r="48" spans="1:23" x14ac:dyDescent="0.2">
      <c r="A48" s="153"/>
      <c r="B48" s="162"/>
      <c r="C48" s="115">
        <v>53.38</v>
      </c>
      <c r="D48" s="116" t="s">
        <v>413</v>
      </c>
      <c r="E48" s="117"/>
      <c r="F48" s="118"/>
      <c r="G48" s="117"/>
      <c r="H48" s="118"/>
      <c r="I48" s="119"/>
      <c r="J48" s="118"/>
      <c r="K48" s="117"/>
      <c r="L48" s="118"/>
      <c r="M48" s="117"/>
      <c r="N48" s="118"/>
      <c r="O48" s="117"/>
      <c r="P48" s="118"/>
      <c r="Q48" s="117"/>
      <c r="R48" s="118"/>
      <c r="S48" s="117"/>
      <c r="T48" s="118"/>
      <c r="U48" s="178"/>
      <c r="V48" s="184"/>
      <c r="W48" s="10"/>
    </row>
    <row r="49" spans="1:23" x14ac:dyDescent="0.2">
      <c r="A49" s="153"/>
      <c r="B49" s="162"/>
      <c r="C49" s="115"/>
      <c r="D49" s="116"/>
      <c r="E49" s="117"/>
      <c r="F49" s="118"/>
      <c r="G49" s="117"/>
      <c r="H49" s="118"/>
      <c r="I49" s="119"/>
      <c r="J49" s="118"/>
      <c r="K49" s="117"/>
      <c r="L49" s="118"/>
      <c r="M49" s="117"/>
      <c r="N49" s="118"/>
      <c r="O49" s="117"/>
      <c r="P49" s="118"/>
      <c r="Q49" s="117"/>
      <c r="R49" s="118"/>
      <c r="S49" s="117"/>
      <c r="T49" s="118"/>
      <c r="U49" s="178"/>
      <c r="V49" s="184"/>
      <c r="W49" s="10"/>
    </row>
    <row r="50" spans="1:23" x14ac:dyDescent="0.2">
      <c r="A50" s="153" t="s">
        <v>36</v>
      </c>
      <c r="B50" s="162"/>
      <c r="C50" s="115">
        <v>106.75</v>
      </c>
      <c r="D50" s="116" t="s">
        <v>410</v>
      </c>
      <c r="E50" s="117"/>
      <c r="F50" s="118"/>
      <c r="G50" s="117"/>
      <c r="H50" s="118"/>
      <c r="I50" s="119"/>
      <c r="J50" s="118"/>
      <c r="K50" s="117"/>
      <c r="L50" s="118"/>
      <c r="M50" s="117"/>
      <c r="N50" s="118"/>
      <c r="O50" s="117"/>
      <c r="P50" s="118"/>
      <c r="Q50" s="117"/>
      <c r="R50" s="118"/>
      <c r="S50" s="117"/>
      <c r="T50" s="118"/>
      <c r="U50" s="178"/>
      <c r="V50" s="184">
        <v>150</v>
      </c>
      <c r="W50" s="10" t="s">
        <v>36</v>
      </c>
    </row>
    <row r="51" spans="1:23" x14ac:dyDescent="0.2">
      <c r="A51" s="153"/>
      <c r="B51" s="162"/>
      <c r="C51" s="115">
        <v>102.48</v>
      </c>
      <c r="D51" s="116" t="s">
        <v>411</v>
      </c>
      <c r="E51" s="117"/>
      <c r="F51" s="118"/>
      <c r="G51" s="117"/>
      <c r="H51" s="118"/>
      <c r="I51" s="119"/>
      <c r="J51" s="118"/>
      <c r="K51" s="117"/>
      <c r="L51" s="118"/>
      <c r="M51" s="117"/>
      <c r="N51" s="118"/>
      <c r="O51" s="117"/>
      <c r="P51" s="118"/>
      <c r="Q51" s="117"/>
      <c r="R51" s="118"/>
      <c r="S51" s="117"/>
      <c r="T51" s="118"/>
      <c r="U51" s="178"/>
      <c r="V51" s="184"/>
      <c r="W51" s="10"/>
    </row>
    <row r="52" spans="1:23" x14ac:dyDescent="0.2">
      <c r="A52" s="153" t="s">
        <v>37</v>
      </c>
      <c r="B52" s="162">
        <v>106.75</v>
      </c>
      <c r="C52" s="115"/>
      <c r="D52" s="116"/>
      <c r="E52" s="117"/>
      <c r="F52" s="118"/>
      <c r="G52" s="117"/>
      <c r="H52" s="118"/>
      <c r="I52" s="119"/>
      <c r="J52" s="118"/>
      <c r="K52" s="117"/>
      <c r="L52" s="118"/>
      <c r="M52" s="117"/>
      <c r="N52" s="118"/>
      <c r="O52" s="117"/>
      <c r="P52" s="118"/>
      <c r="Q52" s="117"/>
      <c r="R52" s="118"/>
      <c r="S52" s="117"/>
      <c r="T52" s="118"/>
      <c r="U52" s="178"/>
      <c r="V52" s="184"/>
      <c r="W52" s="10" t="s">
        <v>37</v>
      </c>
    </row>
    <row r="53" spans="1:23" x14ac:dyDescent="0.2">
      <c r="A53" s="153" t="s">
        <v>38</v>
      </c>
      <c r="B53" s="162">
        <v>102.48</v>
      </c>
      <c r="C53" s="115"/>
      <c r="D53" s="116"/>
      <c r="E53" s="117"/>
      <c r="F53" s="118"/>
      <c r="G53" s="117"/>
      <c r="H53" s="118"/>
      <c r="I53" s="119"/>
      <c r="J53" s="118"/>
      <c r="K53" s="117"/>
      <c r="L53" s="118"/>
      <c r="M53" s="117"/>
      <c r="N53" s="118"/>
      <c r="O53" s="117"/>
      <c r="P53" s="118"/>
      <c r="Q53" s="117"/>
      <c r="R53" s="118"/>
      <c r="S53" s="117"/>
      <c r="T53" s="118"/>
      <c r="U53" s="178"/>
      <c r="V53" s="184"/>
      <c r="W53" s="10" t="s">
        <v>38</v>
      </c>
    </row>
    <row r="54" spans="1:23" s="130" customFormat="1" x14ac:dyDescent="0.2">
      <c r="A54" s="163" t="s">
        <v>29</v>
      </c>
      <c r="B54" s="164">
        <f>SUM(B38:B53)</f>
        <v>2030.57</v>
      </c>
      <c r="C54" s="142">
        <f>SUM(C39:C51)</f>
        <v>838.84</v>
      </c>
      <c r="D54" s="132"/>
      <c r="E54" s="142">
        <f>SUM(E39:E51)</f>
        <v>0</v>
      </c>
      <c r="F54" s="133"/>
      <c r="G54" s="142">
        <f>SUM(G39:G51)</f>
        <v>0</v>
      </c>
      <c r="H54" s="133"/>
      <c r="I54" s="143">
        <f>SUM(I39:I51)</f>
        <v>0</v>
      </c>
      <c r="J54" s="133"/>
      <c r="K54" s="142">
        <f>SUM(K39:K51)</f>
        <v>0</v>
      </c>
      <c r="L54" s="133"/>
      <c r="M54" s="142">
        <f>SUM(M39:M51)</f>
        <v>524.89</v>
      </c>
      <c r="N54" s="133"/>
      <c r="O54" s="142">
        <f>SUM(O39:O51)</f>
        <v>7.91</v>
      </c>
      <c r="P54" s="133"/>
      <c r="Q54" s="142">
        <f>SUM(Q39:Q51)</f>
        <v>0</v>
      </c>
      <c r="R54" s="133"/>
      <c r="S54" s="144">
        <f>SUM(S39:S51)</f>
        <v>0</v>
      </c>
      <c r="T54" s="133"/>
      <c r="U54" s="179">
        <f>SUM(C54:R54)</f>
        <v>1371.64</v>
      </c>
      <c r="V54" s="189">
        <f>SUM(V38:V53)</f>
        <v>195</v>
      </c>
      <c r="W54" s="133" t="s">
        <v>29</v>
      </c>
    </row>
    <row r="55" spans="1:23" x14ac:dyDescent="0.2">
      <c r="A55" s="165"/>
      <c r="B55" s="161"/>
      <c r="C55" s="126"/>
      <c r="D55" s="127"/>
      <c r="E55" s="128"/>
      <c r="F55" s="125"/>
      <c r="G55" s="128"/>
      <c r="H55" s="125"/>
      <c r="I55" s="129"/>
      <c r="J55" s="125"/>
      <c r="K55" s="128"/>
      <c r="L55" s="125"/>
      <c r="M55" s="128"/>
      <c r="N55" s="125"/>
      <c r="O55" s="128"/>
      <c r="P55" s="125"/>
      <c r="Q55" s="128"/>
      <c r="R55" s="125"/>
      <c r="S55" s="128"/>
      <c r="T55" s="125"/>
      <c r="U55" s="180"/>
      <c r="V55" s="188"/>
      <c r="W55" s="125"/>
    </row>
    <row r="56" spans="1:23" x14ac:dyDescent="0.2">
      <c r="A56" s="150" t="s">
        <v>40</v>
      </c>
      <c r="B56" s="166"/>
      <c r="C56" s="115"/>
      <c r="D56" s="116"/>
      <c r="E56" s="117"/>
      <c r="F56" s="118"/>
      <c r="G56" s="117"/>
      <c r="H56" s="118"/>
      <c r="I56" s="119"/>
      <c r="J56" s="118"/>
      <c r="K56" s="117"/>
      <c r="L56" s="118"/>
      <c r="M56" s="117"/>
      <c r="N56" s="118"/>
      <c r="O56" s="117"/>
      <c r="P56" s="118"/>
      <c r="Q56" s="117"/>
      <c r="R56" s="118"/>
      <c r="S56" s="117"/>
      <c r="T56" s="118"/>
      <c r="U56" s="178"/>
      <c r="V56" s="183"/>
      <c r="W56" s="6" t="s">
        <v>40</v>
      </c>
    </row>
    <row r="57" spans="1:23" x14ac:dyDescent="0.2">
      <c r="A57" s="153" t="s">
        <v>41</v>
      </c>
      <c r="B57" s="162">
        <v>22.61</v>
      </c>
      <c r="C57" s="115"/>
      <c r="D57" s="116"/>
      <c r="E57" s="117"/>
      <c r="F57" s="118"/>
      <c r="G57" s="117"/>
      <c r="H57" s="118"/>
      <c r="I57" s="119">
        <v>15.29</v>
      </c>
      <c r="J57" s="118" t="s">
        <v>61</v>
      </c>
      <c r="K57" s="117"/>
      <c r="L57" s="118"/>
      <c r="M57" s="117"/>
      <c r="N57" s="118"/>
      <c r="O57" s="122">
        <v>15.29</v>
      </c>
      <c r="P57" s="123" t="s">
        <v>61</v>
      </c>
      <c r="Q57" s="120">
        <v>-15.29</v>
      </c>
      <c r="R57" s="121" t="s">
        <v>61</v>
      </c>
      <c r="S57" s="120"/>
      <c r="T57" s="121"/>
      <c r="U57" s="178"/>
      <c r="V57" s="184">
        <v>60</v>
      </c>
      <c r="W57" s="10" t="s">
        <v>41</v>
      </c>
    </row>
    <row r="58" spans="1:23" x14ac:dyDescent="0.2">
      <c r="A58" s="153"/>
      <c r="B58" s="162"/>
      <c r="C58" s="115"/>
      <c r="D58" s="116"/>
      <c r="E58" s="117"/>
      <c r="F58" s="118"/>
      <c r="G58" s="117"/>
      <c r="H58" s="118"/>
      <c r="I58" s="119">
        <v>3.4</v>
      </c>
      <c r="J58" s="118" t="s">
        <v>63</v>
      </c>
      <c r="K58" s="117"/>
      <c r="L58" s="118"/>
      <c r="M58" s="117"/>
      <c r="N58" s="118"/>
      <c r="O58" s="122">
        <v>3.4</v>
      </c>
      <c r="P58" s="123" t="s">
        <v>63</v>
      </c>
      <c r="Q58" s="120">
        <v>-3.4</v>
      </c>
      <c r="R58" s="121" t="s">
        <v>63</v>
      </c>
      <c r="S58" s="120"/>
      <c r="T58" s="121"/>
      <c r="U58" s="178"/>
      <c r="V58" s="184"/>
      <c r="W58" s="10"/>
    </row>
    <row r="59" spans="1:23" x14ac:dyDescent="0.2">
      <c r="A59" s="153" t="s">
        <v>42</v>
      </c>
      <c r="B59" s="162">
        <v>635.17999999999995</v>
      </c>
      <c r="C59" s="115"/>
      <c r="D59" s="116"/>
      <c r="E59" s="117">
        <v>635.17999999999995</v>
      </c>
      <c r="F59" s="118" t="s">
        <v>64</v>
      </c>
      <c r="G59" s="117"/>
      <c r="H59" s="118"/>
      <c r="I59" s="119"/>
      <c r="J59" s="118"/>
      <c r="K59" s="117"/>
      <c r="L59" s="118"/>
      <c r="M59" s="117"/>
      <c r="N59" s="118"/>
      <c r="O59" s="122"/>
      <c r="P59" s="123"/>
      <c r="Q59" s="117"/>
      <c r="R59" s="118"/>
      <c r="S59" s="117"/>
      <c r="T59" s="118"/>
      <c r="U59" s="178"/>
      <c r="V59" s="184">
        <v>100</v>
      </c>
      <c r="W59" s="10" t="s">
        <v>42</v>
      </c>
    </row>
    <row r="60" spans="1:23" x14ac:dyDescent="0.2">
      <c r="A60" s="153" t="s">
        <v>43</v>
      </c>
      <c r="B60" s="162"/>
      <c r="C60" s="115"/>
      <c r="D60" s="116"/>
      <c r="E60" s="117"/>
      <c r="F60" s="118"/>
      <c r="G60" s="117"/>
      <c r="H60" s="118"/>
      <c r="I60" s="119"/>
      <c r="J60" s="118"/>
      <c r="K60" s="117"/>
      <c r="L60" s="118"/>
      <c r="M60" s="117"/>
      <c r="N60" s="118"/>
      <c r="O60" s="117"/>
      <c r="P60" s="118"/>
      <c r="Q60" s="117"/>
      <c r="R60" s="118"/>
      <c r="S60" s="117"/>
      <c r="T60" s="118"/>
      <c r="U60" s="178"/>
      <c r="V60" s="184"/>
      <c r="W60" s="10" t="s">
        <v>43</v>
      </c>
    </row>
    <row r="61" spans="1:23" x14ac:dyDescent="0.2">
      <c r="A61" s="153" t="s">
        <v>44</v>
      </c>
      <c r="B61" s="162">
        <v>500</v>
      </c>
      <c r="C61" s="115"/>
      <c r="D61" s="116"/>
      <c r="E61" s="117"/>
      <c r="F61" s="118"/>
      <c r="G61" s="117"/>
      <c r="H61" s="118"/>
      <c r="I61" s="119"/>
      <c r="J61" s="118"/>
      <c r="K61" s="117"/>
      <c r="L61" s="118"/>
      <c r="M61" s="117"/>
      <c r="N61" s="118"/>
      <c r="O61" s="117"/>
      <c r="P61" s="118"/>
      <c r="Q61" s="117"/>
      <c r="R61" s="118"/>
      <c r="S61" s="122">
        <v>500</v>
      </c>
      <c r="T61" s="123" t="s">
        <v>442</v>
      </c>
      <c r="U61" s="178"/>
      <c r="V61" s="184">
        <v>500</v>
      </c>
      <c r="W61" s="10" t="s">
        <v>44</v>
      </c>
    </row>
    <row r="62" spans="1:23" s="130" customFormat="1" x14ac:dyDescent="0.2">
      <c r="A62" s="163" t="s">
        <v>39</v>
      </c>
      <c r="B62" s="164">
        <f>SUM(B56:B61)</f>
        <v>1157.79</v>
      </c>
      <c r="C62" s="142">
        <f>SUM(C56:C61)</f>
        <v>0</v>
      </c>
      <c r="D62" s="132"/>
      <c r="E62" s="142">
        <f>SUM(E56:E61)</f>
        <v>635.17999999999995</v>
      </c>
      <c r="F62" s="133"/>
      <c r="G62" s="142">
        <f>SUM(G56:G61)</f>
        <v>0</v>
      </c>
      <c r="H62" s="133"/>
      <c r="I62" s="143">
        <f>SUM(I56:I61)</f>
        <v>18.689999999999998</v>
      </c>
      <c r="J62" s="133"/>
      <c r="K62" s="142">
        <f>SUM(K56:K61)</f>
        <v>0</v>
      </c>
      <c r="L62" s="133"/>
      <c r="M62" s="142">
        <f>SUM(M56:M61)</f>
        <v>0</v>
      </c>
      <c r="N62" s="133"/>
      <c r="O62" s="142">
        <f>SUM(O56:O61)</f>
        <v>18.689999999999998</v>
      </c>
      <c r="P62" s="133"/>
      <c r="Q62" s="142">
        <f>SUM(Q56:Q61)</f>
        <v>-18.689999999999998</v>
      </c>
      <c r="R62" s="133"/>
      <c r="S62" s="144">
        <f>SUM(S56:S61)</f>
        <v>500</v>
      </c>
      <c r="T62" s="133"/>
      <c r="U62" s="179">
        <f>SUM(C62:T62)</f>
        <v>1153.8699999999999</v>
      </c>
      <c r="V62" s="189">
        <f>SUM(V56:V61)</f>
        <v>660</v>
      </c>
      <c r="W62" s="133" t="s">
        <v>39</v>
      </c>
    </row>
    <row r="63" spans="1:23" x14ac:dyDescent="0.2">
      <c r="A63" s="165"/>
      <c r="B63" s="161"/>
      <c r="C63" s="126"/>
      <c r="D63" s="127"/>
      <c r="E63" s="128"/>
      <c r="F63" s="125"/>
      <c r="G63" s="128"/>
      <c r="H63" s="125"/>
      <c r="I63" s="129"/>
      <c r="J63" s="125"/>
      <c r="K63" s="128"/>
      <c r="L63" s="125"/>
      <c r="M63" s="128"/>
      <c r="N63" s="125"/>
      <c r="O63" s="128"/>
      <c r="P63" s="125"/>
      <c r="Q63" s="128"/>
      <c r="R63" s="125"/>
      <c r="S63" s="128"/>
      <c r="T63" s="125"/>
      <c r="U63" s="180"/>
      <c r="V63" s="188"/>
      <c r="W63" s="125"/>
    </row>
    <row r="64" spans="1:23" x14ac:dyDescent="0.2">
      <c r="A64" s="150" t="s">
        <v>49</v>
      </c>
      <c r="B64" s="166"/>
      <c r="C64" s="115"/>
      <c r="D64" s="116"/>
      <c r="E64" s="117"/>
      <c r="F64" s="118"/>
      <c r="G64" s="117"/>
      <c r="H64" s="118"/>
      <c r="I64" s="119"/>
      <c r="J64" s="118"/>
      <c r="K64" s="117"/>
      <c r="L64" s="118"/>
      <c r="M64" s="117"/>
      <c r="N64" s="118"/>
      <c r="O64" s="117"/>
      <c r="P64" s="118"/>
      <c r="Q64" s="117"/>
      <c r="R64" s="118"/>
      <c r="S64" s="117"/>
      <c r="T64" s="118"/>
      <c r="U64" s="178"/>
      <c r="V64" s="183">
        <v>20</v>
      </c>
      <c r="W64" s="6" t="s">
        <v>49</v>
      </c>
    </row>
    <row r="65" spans="1:23" x14ac:dyDescent="0.2">
      <c r="A65" s="153" t="s">
        <v>45</v>
      </c>
      <c r="B65" s="162">
        <v>101.84</v>
      </c>
      <c r="C65" s="115"/>
      <c r="D65" s="116"/>
      <c r="E65" s="117"/>
      <c r="F65" s="118"/>
      <c r="G65" s="117"/>
      <c r="H65" s="118"/>
      <c r="I65" s="119"/>
      <c r="J65" s="118"/>
      <c r="K65" s="117"/>
      <c r="L65" s="118"/>
      <c r="M65" s="117">
        <v>22.51</v>
      </c>
      <c r="N65" s="118" t="s">
        <v>431</v>
      </c>
      <c r="O65" s="117"/>
      <c r="P65" s="118"/>
      <c r="Q65" s="117"/>
      <c r="R65" s="118"/>
      <c r="S65" s="117"/>
      <c r="T65" s="118"/>
      <c r="U65" s="178"/>
      <c r="V65" s="184"/>
      <c r="W65" s="10" t="s">
        <v>45</v>
      </c>
    </row>
    <row r="66" spans="1:23" x14ac:dyDescent="0.2">
      <c r="A66" s="153"/>
      <c r="B66" s="162"/>
      <c r="C66" s="115"/>
      <c r="D66" s="116"/>
      <c r="E66" s="117"/>
      <c r="F66" s="118"/>
      <c r="G66" s="117"/>
      <c r="H66" s="118"/>
      <c r="I66" s="119"/>
      <c r="J66" s="118"/>
      <c r="K66" s="117"/>
      <c r="L66" s="118"/>
      <c r="M66" s="117">
        <v>61.11</v>
      </c>
      <c r="N66" s="118" t="s">
        <v>432</v>
      </c>
      <c r="O66" s="117"/>
      <c r="P66" s="118"/>
      <c r="Q66" s="117"/>
      <c r="R66" s="118"/>
      <c r="S66" s="117"/>
      <c r="T66" s="118"/>
      <c r="U66" s="178"/>
      <c r="V66" s="184"/>
      <c r="W66" s="10"/>
    </row>
    <row r="67" spans="1:23" x14ac:dyDescent="0.2">
      <c r="A67" s="153"/>
      <c r="B67" s="162"/>
      <c r="C67" s="115"/>
      <c r="D67" s="116"/>
      <c r="E67" s="117"/>
      <c r="F67" s="118"/>
      <c r="G67" s="117"/>
      <c r="H67" s="118"/>
      <c r="I67" s="119"/>
      <c r="J67" s="118"/>
      <c r="K67" s="117"/>
      <c r="L67" s="118"/>
      <c r="M67" s="117">
        <v>18.22</v>
      </c>
      <c r="N67" s="118" t="s">
        <v>431</v>
      </c>
      <c r="O67" s="117"/>
      <c r="P67" s="118"/>
      <c r="Q67" s="117"/>
      <c r="R67" s="118"/>
      <c r="S67" s="117"/>
      <c r="T67" s="118"/>
      <c r="U67" s="178"/>
      <c r="V67" s="184"/>
      <c r="W67" s="10"/>
    </row>
    <row r="68" spans="1:23" x14ac:dyDescent="0.2">
      <c r="A68" s="153" t="s">
        <v>46</v>
      </c>
      <c r="B68" s="162"/>
      <c r="C68" s="115"/>
      <c r="D68" s="116"/>
      <c r="E68" s="117"/>
      <c r="F68" s="118"/>
      <c r="G68" s="117"/>
      <c r="H68" s="118"/>
      <c r="I68" s="119"/>
      <c r="J68" s="118"/>
      <c r="K68" s="117"/>
      <c r="L68" s="118"/>
      <c r="M68" s="117"/>
      <c r="N68" s="118"/>
      <c r="O68" s="117"/>
      <c r="P68" s="118"/>
      <c r="Q68" s="117"/>
      <c r="R68" s="118"/>
      <c r="S68" s="117"/>
      <c r="T68" s="118"/>
      <c r="U68" s="178"/>
      <c r="V68" s="184"/>
      <c r="W68" s="10" t="s">
        <v>46</v>
      </c>
    </row>
    <row r="69" spans="1:23" x14ac:dyDescent="0.2">
      <c r="A69" s="153" t="s">
        <v>47</v>
      </c>
      <c r="B69" s="162">
        <v>236.53</v>
      </c>
      <c r="C69" s="115"/>
      <c r="D69" s="116"/>
      <c r="E69" s="117"/>
      <c r="F69" s="118"/>
      <c r="G69" s="117"/>
      <c r="H69" s="118"/>
      <c r="I69" s="119">
        <v>200</v>
      </c>
      <c r="J69" s="118" t="s">
        <v>65</v>
      </c>
      <c r="K69" s="117"/>
      <c r="L69" s="118"/>
      <c r="M69" s="117"/>
      <c r="N69" s="118"/>
      <c r="O69" s="122">
        <v>200</v>
      </c>
      <c r="P69" s="123" t="s">
        <v>65</v>
      </c>
      <c r="Q69" s="120">
        <v>-200</v>
      </c>
      <c r="R69" s="121" t="s">
        <v>65</v>
      </c>
      <c r="S69" s="120"/>
      <c r="T69" s="121"/>
      <c r="U69" s="178"/>
      <c r="V69" s="184"/>
      <c r="W69" s="10" t="s">
        <v>47</v>
      </c>
    </row>
    <row r="70" spans="1:23" x14ac:dyDescent="0.2">
      <c r="A70" s="167"/>
      <c r="B70" s="154"/>
      <c r="C70" s="115"/>
      <c r="D70" s="116"/>
      <c r="E70" s="117"/>
      <c r="F70" s="118"/>
      <c r="G70" s="117"/>
      <c r="H70" s="118"/>
      <c r="I70" s="119">
        <v>36.53</v>
      </c>
      <c r="J70" s="118" t="s">
        <v>60</v>
      </c>
      <c r="K70" s="117"/>
      <c r="L70" s="118"/>
      <c r="M70" s="117"/>
      <c r="N70" s="118"/>
      <c r="O70" s="122">
        <v>36.53</v>
      </c>
      <c r="P70" s="123" t="s">
        <v>60</v>
      </c>
      <c r="Q70" s="120">
        <v>-36.53</v>
      </c>
      <c r="R70" s="121" t="s">
        <v>60</v>
      </c>
      <c r="S70" s="120"/>
      <c r="T70" s="121"/>
      <c r="U70" s="178"/>
      <c r="V70" s="184"/>
      <c r="W70" s="10"/>
    </row>
    <row r="71" spans="1:23" s="130" customFormat="1" x14ac:dyDescent="0.2">
      <c r="A71" s="163" t="s">
        <v>48</v>
      </c>
      <c r="B71" s="164">
        <f>SUM(B64:B69)</f>
        <v>338.37</v>
      </c>
      <c r="C71" s="142">
        <f>SUM(C64:C70)</f>
        <v>0</v>
      </c>
      <c r="D71" s="132"/>
      <c r="E71" s="142">
        <f>SUM(E64:E70)</f>
        <v>0</v>
      </c>
      <c r="F71" s="133"/>
      <c r="G71" s="142">
        <f>SUM(G64:G70)</f>
        <v>0</v>
      </c>
      <c r="H71" s="133"/>
      <c r="I71" s="143">
        <f>SUM(I64:I70)</f>
        <v>236.53</v>
      </c>
      <c r="J71" s="133"/>
      <c r="K71" s="142">
        <f>SUM(K64:K70)</f>
        <v>0</v>
      </c>
      <c r="L71" s="133"/>
      <c r="M71" s="142">
        <f>SUM(M64:M70)</f>
        <v>101.84</v>
      </c>
      <c r="N71" s="133"/>
      <c r="O71" s="142">
        <f>SUM(O64:O70)</f>
        <v>236.53</v>
      </c>
      <c r="P71" s="133"/>
      <c r="Q71" s="144">
        <f>SUM(Q64:Q70)</f>
        <v>-236.53</v>
      </c>
      <c r="R71" s="133"/>
      <c r="S71" s="144">
        <f>SUM(S64:S70)</f>
        <v>0</v>
      </c>
      <c r="T71" s="133"/>
      <c r="U71" s="179">
        <f>SUM(D71:R71)</f>
        <v>338.37</v>
      </c>
      <c r="V71" s="189">
        <f>SUM(V64:V70)</f>
        <v>20</v>
      </c>
      <c r="W71" s="133" t="s">
        <v>48</v>
      </c>
    </row>
    <row r="72" spans="1:23" x14ac:dyDescent="0.2">
      <c r="A72" s="165"/>
      <c r="B72" s="161"/>
      <c r="C72" s="126"/>
      <c r="D72" s="127"/>
      <c r="E72" s="128"/>
      <c r="F72" s="125"/>
      <c r="G72" s="128"/>
      <c r="H72" s="125"/>
      <c r="I72" s="129"/>
      <c r="J72" s="125"/>
      <c r="K72" s="128"/>
      <c r="L72" s="125"/>
      <c r="M72" s="128"/>
      <c r="N72" s="125"/>
      <c r="O72" s="128"/>
      <c r="P72" s="125"/>
      <c r="Q72" s="128"/>
      <c r="R72" s="125"/>
      <c r="S72" s="128"/>
      <c r="T72" s="125"/>
      <c r="U72" s="180"/>
      <c r="V72" s="188"/>
      <c r="W72" s="125"/>
    </row>
    <row r="73" spans="1:23" x14ac:dyDescent="0.2">
      <c r="A73" s="168" t="s">
        <v>51</v>
      </c>
      <c r="B73" s="169">
        <f>SUM(B24+B31+B36+B54+B62+B71)</f>
        <v>4993.4399999999996</v>
      </c>
      <c r="C73" s="142"/>
      <c r="D73" s="132"/>
      <c r="E73" s="131"/>
      <c r="F73" s="133"/>
      <c r="G73" s="131"/>
      <c r="H73" s="133"/>
      <c r="I73" s="134"/>
      <c r="J73" s="133"/>
      <c r="K73" s="131"/>
      <c r="L73" s="133"/>
      <c r="M73" s="131"/>
      <c r="N73" s="133"/>
      <c r="O73" s="131"/>
      <c r="P73" s="133"/>
      <c r="Q73" s="131"/>
      <c r="R73" s="133"/>
      <c r="S73" s="131"/>
      <c r="T73" s="133"/>
      <c r="U73" s="181">
        <f>SUM(U24+U31+U36+U54+U62+U71)</f>
        <v>4236.09</v>
      </c>
      <c r="V73" s="190">
        <f>SUM(V24+V31+V36+V54+V62+V71)</f>
        <v>2931.16</v>
      </c>
      <c r="W73" s="145" t="s">
        <v>51</v>
      </c>
    </row>
    <row r="74" spans="1:23" x14ac:dyDescent="0.2">
      <c r="B74" s="159"/>
      <c r="V74" s="187"/>
    </row>
    <row r="75" spans="1:23" x14ac:dyDescent="0.2">
      <c r="A75" s="149" t="s">
        <v>53</v>
      </c>
      <c r="B75" s="159">
        <f>SUM(B11-B73)</f>
        <v>19476.560000000001</v>
      </c>
      <c r="U75" s="182">
        <f>SUM(U11-U73)</f>
        <v>15884.66</v>
      </c>
      <c r="V75" s="191">
        <f>SUM(V11-V73)</f>
        <v>6708.84</v>
      </c>
      <c r="W75" s="23" t="s">
        <v>53</v>
      </c>
    </row>
    <row r="76" spans="1:23" x14ac:dyDescent="0.2">
      <c r="B76" s="148"/>
    </row>
    <row r="77" spans="1:23" x14ac:dyDescent="0.2">
      <c r="A77" s="147" t="s">
        <v>52</v>
      </c>
      <c r="B77" s="159">
        <v>20000</v>
      </c>
      <c r="U77" s="182">
        <v>20000</v>
      </c>
      <c r="V77" s="187"/>
      <c r="W77" s="1" t="s">
        <v>52</v>
      </c>
    </row>
    <row r="80" spans="1:23" x14ac:dyDescent="0.2">
      <c r="A80" s="147" t="s">
        <v>440</v>
      </c>
      <c r="E80" s="111">
        <v>425.7</v>
      </c>
    </row>
  </sheetData>
  <pageMargins left="0.7" right="0.7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2014 FINANCIAL STATEMENT 9.14</vt:lpstr>
      <vt:lpstr>2015</vt:lpstr>
      <vt:lpstr>Checkbook</vt:lpstr>
      <vt:lpstr>HOME TOUR COVER PAGE</vt:lpstr>
      <vt:lpstr>LUMINARIA</vt:lpstr>
      <vt:lpstr>HOME TOUR REVENUE</vt:lpstr>
      <vt:lpstr>home tour reconciliation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BallD</dc:creator>
  <cp:lastModifiedBy>BallD</cp:lastModifiedBy>
  <cp:lastPrinted>2017-01-24T17:39:13Z</cp:lastPrinted>
  <dcterms:created xsi:type="dcterms:W3CDTF">2015-02-28T13:38:39Z</dcterms:created>
  <dcterms:modified xsi:type="dcterms:W3CDTF">2017-03-29T16:21:02Z</dcterms:modified>
</cp:coreProperties>
</file>